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FE5B621E-F7E1-4FF8-ACF3-A7E2FCA132DD}" xr6:coauthVersionLast="47" xr6:coauthVersionMax="47" xr10:uidLastSave="{00000000-0000-0000-0000-000000000000}"/>
  <bookViews>
    <workbookView xWindow="-57720" yWindow="-120" windowWidth="29040" windowHeight="15840" activeTab="2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Budget Breakdown" sheetId="5" r:id="rId6"/>
    <sheet name="Monthly Breakdown" sheetId="6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Log'!$A$1:$G$907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G5" i="7" l="1"/>
  <c r="G6" i="7"/>
  <c r="G7" i="7"/>
  <c r="B7" i="8"/>
  <c r="B8" i="8"/>
  <c r="B9" i="8"/>
  <c r="B10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13" i="8"/>
  <c r="B12" i="8"/>
  <c r="B15" i="8"/>
  <c r="B14" i="8"/>
  <c r="B18" i="8"/>
  <c r="B17" i="8"/>
  <c r="B11" i="8"/>
  <c r="J34" i="5"/>
  <c r="E34" i="5"/>
  <c r="O16" i="5"/>
  <c r="J16" i="5"/>
  <c r="E16" i="5"/>
  <c r="F14" i="2"/>
  <c r="F2" i="2" s="1"/>
  <c r="B16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2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T19" i="11"/>
  <c r="T20" i="11" s="1"/>
  <c r="E19" i="11"/>
  <c r="D19" i="11"/>
  <c r="U18" i="11"/>
  <c r="T18" i="11"/>
  <c r="U19" i="11" s="1"/>
  <c r="E18" i="11"/>
  <c r="D18" i="11"/>
  <c r="Y17" i="11"/>
  <c r="Y18" i="11" s="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K10" i="11"/>
  <c r="E10" i="11"/>
  <c r="A86" i="11" s="1"/>
  <c r="D10" i="11"/>
  <c r="O9" i="11"/>
  <c r="O10" i="11" s="1"/>
  <c r="K9" i="11"/>
  <c r="J9" i="11"/>
  <c r="J10" i="11" s="1"/>
  <c r="F9" i="11"/>
  <c r="E9" i="11"/>
  <c r="G9" i="11" s="1"/>
  <c r="D9" i="11"/>
  <c r="P8" i="11"/>
  <c r="O8" i="11"/>
  <c r="P9" i="11" s="1"/>
  <c r="K8" i="11"/>
  <c r="F8" i="11"/>
  <c r="E8" i="11"/>
  <c r="G8" i="11" s="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G791" i="10"/>
  <c r="C791" i="10"/>
  <c r="B791" i="10"/>
  <c r="H791" i="10" s="1"/>
  <c r="N790" i="10"/>
  <c r="H790" i="10"/>
  <c r="G790" i="10"/>
  <c r="C790" i="10"/>
  <c r="B790" i="10"/>
  <c r="N789" i="10"/>
  <c r="I789" i="10"/>
  <c r="H789" i="10"/>
  <c r="G789" i="10"/>
  <c r="E789" i="10"/>
  <c r="C789" i="10"/>
  <c r="B789" i="10"/>
  <c r="N788" i="10"/>
  <c r="G788" i="10"/>
  <c r="C788" i="10"/>
  <c r="I788" i="10" s="1"/>
  <c r="B788" i="10"/>
  <c r="H788" i="10" s="1"/>
  <c r="G787" i="10"/>
  <c r="C787" i="10"/>
  <c r="B787" i="10"/>
  <c r="H787" i="10" s="1"/>
  <c r="H786" i="10"/>
  <c r="G786" i="10"/>
  <c r="C786" i="10"/>
  <c r="B786" i="10"/>
  <c r="I785" i="10"/>
  <c r="H785" i="10"/>
  <c r="G785" i="10"/>
  <c r="E785" i="10"/>
  <c r="C785" i="10"/>
  <c r="B785" i="10"/>
  <c r="G784" i="10"/>
  <c r="C784" i="10"/>
  <c r="I784" i="10" s="1"/>
  <c r="B784" i="10"/>
  <c r="H784" i="10" s="1"/>
  <c r="G783" i="10"/>
  <c r="C783" i="10"/>
  <c r="B783" i="10"/>
  <c r="H783" i="10" s="1"/>
  <c r="H782" i="10"/>
  <c r="G782" i="10"/>
  <c r="C782" i="10"/>
  <c r="B782" i="10"/>
  <c r="N781" i="10"/>
  <c r="I781" i="10"/>
  <c r="G781" i="10"/>
  <c r="E781" i="10"/>
  <c r="C781" i="10"/>
  <c r="B781" i="10"/>
  <c r="H781" i="10" s="1"/>
  <c r="N780" i="10"/>
  <c r="G780" i="10"/>
  <c r="C780" i="10"/>
  <c r="I780" i="10" s="1"/>
  <c r="B780" i="10"/>
  <c r="H780" i="10" s="1"/>
  <c r="N779" i="10"/>
  <c r="G779" i="10"/>
  <c r="C779" i="10"/>
  <c r="B779" i="10"/>
  <c r="H779" i="10" s="1"/>
  <c r="N778" i="10"/>
  <c r="H778" i="10"/>
  <c r="G778" i="10"/>
  <c r="C778" i="10"/>
  <c r="B778" i="10"/>
  <c r="N777" i="10"/>
  <c r="I777" i="10"/>
  <c r="G777" i="10"/>
  <c r="E777" i="10"/>
  <c r="C777" i="10"/>
  <c r="B777" i="10"/>
  <c r="H777" i="10" s="1"/>
  <c r="N776" i="10"/>
  <c r="G776" i="10"/>
  <c r="C776" i="10"/>
  <c r="I776" i="10" s="1"/>
  <c r="B776" i="10"/>
  <c r="H776" i="10" s="1"/>
  <c r="N775" i="10"/>
  <c r="G775" i="10"/>
  <c r="C775" i="10"/>
  <c r="B775" i="10"/>
  <c r="H775" i="10" s="1"/>
  <c r="N774" i="10"/>
  <c r="H774" i="10"/>
  <c r="G774" i="10"/>
  <c r="C774" i="10"/>
  <c r="B774" i="10"/>
  <c r="N773" i="10"/>
  <c r="I773" i="10"/>
  <c r="G773" i="10"/>
  <c r="E773" i="10"/>
  <c r="C773" i="10"/>
  <c r="B773" i="10"/>
  <c r="H773" i="10" s="1"/>
  <c r="N772" i="10"/>
  <c r="G772" i="10"/>
  <c r="C772" i="10"/>
  <c r="I772" i="10" s="1"/>
  <c r="B772" i="10"/>
  <c r="H772" i="10" s="1"/>
  <c r="N771" i="10"/>
  <c r="G771" i="10"/>
  <c r="C771" i="10"/>
  <c r="B771" i="10"/>
  <c r="H771" i="10" s="1"/>
  <c r="N770" i="10"/>
  <c r="H770" i="10"/>
  <c r="G770" i="10"/>
  <c r="C770" i="10"/>
  <c r="B770" i="10"/>
  <c r="N769" i="10"/>
  <c r="I769" i="10"/>
  <c r="G769" i="10"/>
  <c r="E769" i="10"/>
  <c r="C769" i="10"/>
  <c r="B769" i="10"/>
  <c r="H769" i="10" s="1"/>
  <c r="N768" i="10"/>
  <c r="G768" i="10"/>
  <c r="C768" i="10"/>
  <c r="I768" i="10" s="1"/>
  <c r="B768" i="10"/>
  <c r="H768" i="10" s="1"/>
  <c r="N767" i="10"/>
  <c r="G767" i="10"/>
  <c r="C767" i="10"/>
  <c r="B767" i="10"/>
  <c r="H767" i="10" s="1"/>
  <c r="N766" i="10"/>
  <c r="H766" i="10"/>
  <c r="G766" i="10"/>
  <c r="C766" i="10"/>
  <c r="B766" i="10"/>
  <c r="N765" i="10"/>
  <c r="I765" i="10"/>
  <c r="G765" i="10"/>
  <c r="E765" i="10"/>
  <c r="C765" i="10"/>
  <c r="B765" i="10"/>
  <c r="H765" i="10" s="1"/>
  <c r="N764" i="10"/>
  <c r="G764" i="10"/>
  <c r="C764" i="10"/>
  <c r="I764" i="10" s="1"/>
  <c r="B764" i="10"/>
  <c r="H764" i="10" s="1"/>
  <c r="N763" i="10"/>
  <c r="G763" i="10"/>
  <c r="C763" i="10"/>
  <c r="B763" i="10"/>
  <c r="H763" i="10" s="1"/>
  <c r="N762" i="10"/>
  <c r="H762" i="10"/>
  <c r="G762" i="10"/>
  <c r="C762" i="10"/>
  <c r="B762" i="10"/>
  <c r="N761" i="10"/>
  <c r="I761" i="10"/>
  <c r="G761" i="10"/>
  <c r="E761" i="10"/>
  <c r="C761" i="10"/>
  <c r="B761" i="10"/>
  <c r="H761" i="10" s="1"/>
  <c r="N760" i="10"/>
  <c r="G760" i="10"/>
  <c r="C760" i="10"/>
  <c r="I760" i="10" s="1"/>
  <c r="B760" i="10"/>
  <c r="H760" i="10" s="1"/>
  <c r="N759" i="10"/>
  <c r="G759" i="10"/>
  <c r="C759" i="10"/>
  <c r="B759" i="10"/>
  <c r="H759" i="10" s="1"/>
  <c r="N758" i="10"/>
  <c r="H758" i="10"/>
  <c r="G758" i="10"/>
  <c r="C758" i="10"/>
  <c r="B758" i="10"/>
  <c r="N757" i="10"/>
  <c r="I757" i="10"/>
  <c r="G757" i="10"/>
  <c r="E757" i="10"/>
  <c r="C757" i="10"/>
  <c r="B757" i="10"/>
  <c r="H757" i="10" s="1"/>
  <c r="N756" i="10"/>
  <c r="G756" i="10"/>
  <c r="C756" i="10"/>
  <c r="I756" i="10" s="1"/>
  <c r="B756" i="10"/>
  <c r="H756" i="10" s="1"/>
  <c r="N755" i="10"/>
  <c r="G755" i="10"/>
  <c r="C755" i="10"/>
  <c r="B755" i="10"/>
  <c r="H755" i="10" s="1"/>
  <c r="N754" i="10"/>
  <c r="H754" i="10"/>
  <c r="G754" i="10"/>
  <c r="C754" i="10"/>
  <c r="B754" i="10"/>
  <c r="N753" i="10"/>
  <c r="I753" i="10"/>
  <c r="G753" i="10"/>
  <c r="E753" i="10"/>
  <c r="C753" i="10"/>
  <c r="B753" i="10"/>
  <c r="H753" i="10" s="1"/>
  <c r="N752" i="10"/>
  <c r="G752" i="10"/>
  <c r="C752" i="10"/>
  <c r="I752" i="10" s="1"/>
  <c r="B752" i="10"/>
  <c r="H752" i="10" s="1"/>
  <c r="N751" i="10"/>
  <c r="G751" i="10"/>
  <c r="C751" i="10"/>
  <c r="B751" i="10"/>
  <c r="H751" i="10" s="1"/>
  <c r="N750" i="10"/>
  <c r="H750" i="10"/>
  <c r="G750" i="10"/>
  <c r="C750" i="10"/>
  <c r="B750" i="10"/>
  <c r="N749" i="10"/>
  <c r="I749" i="10"/>
  <c r="G749" i="10"/>
  <c r="E749" i="10"/>
  <c r="C749" i="10"/>
  <c r="B749" i="10"/>
  <c r="H749" i="10" s="1"/>
  <c r="N748" i="10"/>
  <c r="G748" i="10"/>
  <c r="C748" i="10"/>
  <c r="I748" i="10" s="1"/>
  <c r="B748" i="10"/>
  <c r="H748" i="10" s="1"/>
  <c r="N747" i="10"/>
  <c r="G747" i="10"/>
  <c r="C747" i="10"/>
  <c r="B747" i="10"/>
  <c r="H747" i="10" s="1"/>
  <c r="N746" i="10"/>
  <c r="H746" i="10"/>
  <c r="G746" i="10"/>
  <c r="C746" i="10"/>
  <c r="B746" i="10"/>
  <c r="N745" i="10"/>
  <c r="I745" i="10"/>
  <c r="G745" i="10"/>
  <c r="E745" i="10"/>
  <c r="C745" i="10"/>
  <c r="B745" i="10"/>
  <c r="H745" i="10" s="1"/>
  <c r="N744" i="10"/>
  <c r="G744" i="10"/>
  <c r="C744" i="10"/>
  <c r="I744" i="10" s="1"/>
  <c r="B744" i="10"/>
  <c r="H744" i="10" s="1"/>
  <c r="N743" i="10"/>
  <c r="G743" i="10"/>
  <c r="C743" i="10"/>
  <c r="B743" i="10"/>
  <c r="H743" i="10" s="1"/>
  <c r="N742" i="10"/>
  <c r="H742" i="10"/>
  <c r="G742" i="10"/>
  <c r="C742" i="10"/>
  <c r="B742" i="10"/>
  <c r="N741" i="10"/>
  <c r="I741" i="10"/>
  <c r="G741" i="10"/>
  <c r="E741" i="10"/>
  <c r="C741" i="10"/>
  <c r="B741" i="10"/>
  <c r="H741" i="10" s="1"/>
  <c r="N740" i="10"/>
  <c r="G740" i="10"/>
  <c r="C740" i="10"/>
  <c r="I740" i="10" s="1"/>
  <c r="B740" i="10"/>
  <c r="H740" i="10" s="1"/>
  <c r="N739" i="10"/>
  <c r="G739" i="10"/>
  <c r="C739" i="10"/>
  <c r="B739" i="10"/>
  <c r="H739" i="10" s="1"/>
  <c r="N738" i="10"/>
  <c r="H738" i="10"/>
  <c r="G738" i="10"/>
  <c r="C738" i="10"/>
  <c r="B738" i="10"/>
  <c r="N737" i="10"/>
  <c r="I737" i="10"/>
  <c r="G737" i="10"/>
  <c r="E737" i="10"/>
  <c r="C737" i="10"/>
  <c r="B737" i="10"/>
  <c r="H737" i="10" s="1"/>
  <c r="N736" i="10"/>
  <c r="G736" i="10"/>
  <c r="C736" i="10"/>
  <c r="I736" i="10" s="1"/>
  <c r="B736" i="10"/>
  <c r="H736" i="10" s="1"/>
  <c r="N735" i="10"/>
  <c r="G735" i="10"/>
  <c r="C735" i="10"/>
  <c r="B735" i="10"/>
  <c r="H735" i="10" s="1"/>
  <c r="N734" i="10"/>
  <c r="H734" i="10"/>
  <c r="G734" i="10"/>
  <c r="C734" i="10"/>
  <c r="B734" i="10"/>
  <c r="N733" i="10"/>
  <c r="I733" i="10"/>
  <c r="G733" i="10"/>
  <c r="E733" i="10"/>
  <c r="C733" i="10"/>
  <c r="B733" i="10"/>
  <c r="H733" i="10" s="1"/>
  <c r="N732" i="10"/>
  <c r="G732" i="10"/>
  <c r="C732" i="10"/>
  <c r="I732" i="10" s="1"/>
  <c r="B732" i="10"/>
  <c r="H732" i="10" s="1"/>
  <c r="N731" i="10"/>
  <c r="G731" i="10"/>
  <c r="C731" i="10"/>
  <c r="B731" i="10"/>
  <c r="H731" i="10" s="1"/>
  <c r="N730" i="10"/>
  <c r="H730" i="10"/>
  <c r="G730" i="10"/>
  <c r="C730" i="10"/>
  <c r="B730" i="10"/>
  <c r="N729" i="10"/>
  <c r="I729" i="10"/>
  <c r="G729" i="10"/>
  <c r="E729" i="10"/>
  <c r="C729" i="10"/>
  <c r="B729" i="10"/>
  <c r="H729" i="10" s="1"/>
  <c r="N728" i="10"/>
  <c r="G728" i="10"/>
  <c r="C728" i="10"/>
  <c r="I728" i="10" s="1"/>
  <c r="B728" i="10"/>
  <c r="H728" i="10" s="1"/>
  <c r="N727" i="10"/>
  <c r="G727" i="10"/>
  <c r="C727" i="10"/>
  <c r="B727" i="10"/>
  <c r="H727" i="10" s="1"/>
  <c r="N726" i="10"/>
  <c r="H726" i="10"/>
  <c r="G726" i="10"/>
  <c r="C726" i="10"/>
  <c r="B726" i="10"/>
  <c r="N725" i="10"/>
  <c r="I725" i="10"/>
  <c r="G725" i="10"/>
  <c r="E725" i="10"/>
  <c r="C725" i="10"/>
  <c r="B725" i="10"/>
  <c r="H725" i="10" s="1"/>
  <c r="N724" i="10"/>
  <c r="G724" i="10"/>
  <c r="C724" i="10"/>
  <c r="I724" i="10" s="1"/>
  <c r="B724" i="10"/>
  <c r="H724" i="10" s="1"/>
  <c r="N723" i="10"/>
  <c r="G723" i="10"/>
  <c r="C723" i="10"/>
  <c r="B723" i="10"/>
  <c r="H723" i="10" s="1"/>
  <c r="N722" i="10"/>
  <c r="H722" i="10"/>
  <c r="G722" i="10"/>
  <c r="C722" i="10"/>
  <c r="B722" i="10"/>
  <c r="N721" i="10"/>
  <c r="I721" i="10"/>
  <c r="G721" i="10"/>
  <c r="E721" i="10"/>
  <c r="C721" i="10"/>
  <c r="B721" i="10"/>
  <c r="H721" i="10" s="1"/>
  <c r="N720" i="10"/>
  <c r="G720" i="10"/>
  <c r="C720" i="10"/>
  <c r="I720" i="10" s="1"/>
  <c r="B720" i="10"/>
  <c r="H720" i="10" s="1"/>
  <c r="N719" i="10"/>
  <c r="G719" i="10"/>
  <c r="C719" i="10"/>
  <c r="B719" i="10"/>
  <c r="H719" i="10" s="1"/>
  <c r="N718" i="10"/>
  <c r="H718" i="10"/>
  <c r="G718" i="10"/>
  <c r="C718" i="10"/>
  <c r="B718" i="10"/>
  <c r="N717" i="10"/>
  <c r="I717" i="10"/>
  <c r="G717" i="10"/>
  <c r="E717" i="10"/>
  <c r="C717" i="10"/>
  <c r="B717" i="10"/>
  <c r="H717" i="10" s="1"/>
  <c r="N716" i="10"/>
  <c r="G716" i="10"/>
  <c r="C716" i="10"/>
  <c r="I716" i="10" s="1"/>
  <c r="B716" i="10"/>
  <c r="H716" i="10" s="1"/>
  <c r="N715" i="10"/>
  <c r="G715" i="10"/>
  <c r="C715" i="10"/>
  <c r="B715" i="10"/>
  <c r="H715" i="10" s="1"/>
  <c r="N714" i="10"/>
  <c r="H714" i="10"/>
  <c r="G714" i="10"/>
  <c r="C714" i="10"/>
  <c r="B714" i="10"/>
  <c r="N713" i="10"/>
  <c r="I713" i="10"/>
  <c r="G713" i="10"/>
  <c r="E713" i="10"/>
  <c r="C713" i="10"/>
  <c r="B713" i="10"/>
  <c r="H713" i="10" s="1"/>
  <c r="N712" i="10"/>
  <c r="G712" i="10"/>
  <c r="C712" i="10"/>
  <c r="I712" i="10" s="1"/>
  <c r="B712" i="10"/>
  <c r="H712" i="10" s="1"/>
  <c r="N711" i="10"/>
  <c r="G711" i="10"/>
  <c r="C711" i="10"/>
  <c r="B711" i="10"/>
  <c r="H711" i="10" s="1"/>
  <c r="N710" i="10"/>
  <c r="H710" i="10"/>
  <c r="G710" i="10"/>
  <c r="C710" i="10"/>
  <c r="B710" i="10"/>
  <c r="N709" i="10"/>
  <c r="I709" i="10"/>
  <c r="G709" i="10"/>
  <c r="E709" i="10"/>
  <c r="C709" i="10"/>
  <c r="B709" i="10"/>
  <c r="H709" i="10" s="1"/>
  <c r="N708" i="10"/>
  <c r="G708" i="10"/>
  <c r="C708" i="10"/>
  <c r="I708" i="10" s="1"/>
  <c r="B708" i="10"/>
  <c r="H708" i="10" s="1"/>
  <c r="N707" i="10"/>
  <c r="G707" i="10"/>
  <c r="C707" i="10"/>
  <c r="B707" i="10"/>
  <c r="H707" i="10" s="1"/>
  <c r="N706" i="10"/>
  <c r="H706" i="10"/>
  <c r="G706" i="10"/>
  <c r="C706" i="10"/>
  <c r="B706" i="10"/>
  <c r="N705" i="10"/>
  <c r="I705" i="10"/>
  <c r="G705" i="10"/>
  <c r="E705" i="10"/>
  <c r="C705" i="10"/>
  <c r="B705" i="10"/>
  <c r="H705" i="10" s="1"/>
  <c r="N704" i="10"/>
  <c r="G704" i="10"/>
  <c r="C704" i="10"/>
  <c r="I704" i="10" s="1"/>
  <c r="B704" i="10"/>
  <c r="H704" i="10" s="1"/>
  <c r="N703" i="10"/>
  <c r="G703" i="10"/>
  <c r="C703" i="10"/>
  <c r="B703" i="10"/>
  <c r="H703" i="10" s="1"/>
  <c r="N702" i="10"/>
  <c r="H702" i="10"/>
  <c r="G702" i="10"/>
  <c r="C702" i="10"/>
  <c r="B702" i="10"/>
  <c r="N701" i="10"/>
  <c r="I701" i="10"/>
  <c r="G701" i="10"/>
  <c r="E701" i="10"/>
  <c r="C701" i="10"/>
  <c r="B701" i="10"/>
  <c r="H701" i="10" s="1"/>
  <c r="N700" i="10"/>
  <c r="G700" i="10"/>
  <c r="C700" i="10"/>
  <c r="I700" i="10" s="1"/>
  <c r="B700" i="10"/>
  <c r="H700" i="10" s="1"/>
  <c r="N699" i="10"/>
  <c r="G699" i="10"/>
  <c r="C699" i="10"/>
  <c r="B699" i="10"/>
  <c r="H699" i="10" s="1"/>
  <c r="N698" i="10"/>
  <c r="H698" i="10"/>
  <c r="G698" i="10"/>
  <c r="C698" i="10"/>
  <c r="B698" i="10"/>
  <c r="N697" i="10"/>
  <c r="I697" i="10"/>
  <c r="G697" i="10"/>
  <c r="E697" i="10"/>
  <c r="C697" i="10"/>
  <c r="B697" i="10"/>
  <c r="H697" i="10" s="1"/>
  <c r="N696" i="10"/>
  <c r="G696" i="10"/>
  <c r="C696" i="10"/>
  <c r="I696" i="10" s="1"/>
  <c r="B696" i="10"/>
  <c r="H696" i="10" s="1"/>
  <c r="N695" i="10"/>
  <c r="G695" i="10"/>
  <c r="C695" i="10"/>
  <c r="B695" i="10"/>
  <c r="H695" i="10" s="1"/>
  <c r="N694" i="10"/>
  <c r="H694" i="10"/>
  <c r="G694" i="10"/>
  <c r="C694" i="10"/>
  <c r="B694" i="10"/>
  <c r="N693" i="10"/>
  <c r="I693" i="10"/>
  <c r="G693" i="10"/>
  <c r="E693" i="10"/>
  <c r="C693" i="10"/>
  <c r="B693" i="10"/>
  <c r="H693" i="10" s="1"/>
  <c r="N692" i="10"/>
  <c r="G692" i="10"/>
  <c r="C692" i="10"/>
  <c r="I692" i="10" s="1"/>
  <c r="B692" i="10"/>
  <c r="H692" i="10" s="1"/>
  <c r="N691" i="10"/>
  <c r="G691" i="10"/>
  <c r="C691" i="10"/>
  <c r="B691" i="10"/>
  <c r="H691" i="10" s="1"/>
  <c r="N690" i="10"/>
  <c r="H690" i="10"/>
  <c r="G690" i="10"/>
  <c r="C690" i="10"/>
  <c r="B690" i="10"/>
  <c r="N689" i="10"/>
  <c r="I689" i="10"/>
  <c r="G689" i="10"/>
  <c r="E689" i="10"/>
  <c r="C689" i="10"/>
  <c r="B689" i="10"/>
  <c r="H689" i="10" s="1"/>
  <c r="N688" i="10"/>
  <c r="G688" i="10"/>
  <c r="C688" i="10"/>
  <c r="I688" i="10" s="1"/>
  <c r="B688" i="10"/>
  <c r="H688" i="10" s="1"/>
  <c r="N687" i="10"/>
  <c r="G687" i="10"/>
  <c r="C687" i="10"/>
  <c r="B687" i="10"/>
  <c r="H687" i="10" s="1"/>
  <c r="N686" i="10"/>
  <c r="H686" i="10"/>
  <c r="G686" i="10"/>
  <c r="C686" i="10"/>
  <c r="B686" i="10"/>
  <c r="N685" i="10"/>
  <c r="I685" i="10"/>
  <c r="G685" i="10"/>
  <c r="E685" i="10"/>
  <c r="C685" i="10"/>
  <c r="B685" i="10"/>
  <c r="H685" i="10" s="1"/>
  <c r="N684" i="10"/>
  <c r="G684" i="10"/>
  <c r="C684" i="10"/>
  <c r="I684" i="10" s="1"/>
  <c r="B684" i="10"/>
  <c r="H684" i="10" s="1"/>
  <c r="N683" i="10"/>
  <c r="G683" i="10"/>
  <c r="C683" i="10"/>
  <c r="B683" i="10"/>
  <c r="H683" i="10" s="1"/>
  <c r="N682" i="10"/>
  <c r="H682" i="10"/>
  <c r="G682" i="10"/>
  <c r="C682" i="10"/>
  <c r="B682" i="10"/>
  <c r="N681" i="10"/>
  <c r="I681" i="10"/>
  <c r="G681" i="10"/>
  <c r="E681" i="10"/>
  <c r="C681" i="10"/>
  <c r="B681" i="10"/>
  <c r="H681" i="10" s="1"/>
  <c r="N680" i="10"/>
  <c r="G680" i="10"/>
  <c r="C680" i="10"/>
  <c r="I680" i="10" s="1"/>
  <c r="B680" i="10"/>
  <c r="H680" i="10" s="1"/>
  <c r="N679" i="10"/>
  <c r="G679" i="10"/>
  <c r="C679" i="10"/>
  <c r="B679" i="10"/>
  <c r="H679" i="10" s="1"/>
  <c r="N678" i="10"/>
  <c r="H678" i="10"/>
  <c r="G678" i="10"/>
  <c r="C678" i="10"/>
  <c r="B678" i="10"/>
  <c r="N677" i="10"/>
  <c r="I677" i="10"/>
  <c r="G677" i="10"/>
  <c r="E677" i="10"/>
  <c r="C677" i="10"/>
  <c r="B677" i="10"/>
  <c r="H677" i="10" s="1"/>
  <c r="N676" i="10"/>
  <c r="G676" i="10"/>
  <c r="C676" i="10"/>
  <c r="I676" i="10" s="1"/>
  <c r="B676" i="10"/>
  <c r="H676" i="10" s="1"/>
  <c r="N675" i="10"/>
  <c r="G675" i="10"/>
  <c r="C675" i="10"/>
  <c r="B675" i="10"/>
  <c r="H675" i="10" s="1"/>
  <c r="N674" i="10"/>
  <c r="H674" i="10"/>
  <c r="G674" i="10"/>
  <c r="C674" i="10"/>
  <c r="B674" i="10"/>
  <c r="N673" i="10"/>
  <c r="I673" i="10"/>
  <c r="G673" i="10"/>
  <c r="E673" i="10"/>
  <c r="C673" i="10"/>
  <c r="B673" i="10"/>
  <c r="H673" i="10" s="1"/>
  <c r="N672" i="10"/>
  <c r="G672" i="10"/>
  <c r="C672" i="10"/>
  <c r="I672" i="10" s="1"/>
  <c r="B672" i="10"/>
  <c r="H672" i="10" s="1"/>
  <c r="N671" i="10"/>
  <c r="G671" i="10"/>
  <c r="C671" i="10"/>
  <c r="B671" i="10"/>
  <c r="H671" i="10" s="1"/>
  <c r="N670" i="10"/>
  <c r="H670" i="10"/>
  <c r="G670" i="10"/>
  <c r="C670" i="10"/>
  <c r="B670" i="10"/>
  <c r="N669" i="10"/>
  <c r="I669" i="10"/>
  <c r="G669" i="10"/>
  <c r="E669" i="10"/>
  <c r="C669" i="10"/>
  <c r="B669" i="10"/>
  <c r="H669" i="10" s="1"/>
  <c r="N668" i="10"/>
  <c r="G668" i="10"/>
  <c r="C668" i="10"/>
  <c r="I668" i="10" s="1"/>
  <c r="B668" i="10"/>
  <c r="H668" i="10" s="1"/>
  <c r="N667" i="10"/>
  <c r="G667" i="10"/>
  <c r="C667" i="10"/>
  <c r="B667" i="10"/>
  <c r="H667" i="10" s="1"/>
  <c r="N666" i="10"/>
  <c r="H666" i="10"/>
  <c r="G666" i="10"/>
  <c r="C666" i="10"/>
  <c r="B666" i="10"/>
  <c r="N665" i="10"/>
  <c r="I665" i="10"/>
  <c r="G665" i="10"/>
  <c r="E665" i="10"/>
  <c r="C665" i="10"/>
  <c r="B665" i="10"/>
  <c r="H665" i="10" s="1"/>
  <c r="N664" i="10"/>
  <c r="G664" i="10"/>
  <c r="C664" i="10"/>
  <c r="I664" i="10" s="1"/>
  <c r="B664" i="10"/>
  <c r="H664" i="10" s="1"/>
  <c r="N663" i="10"/>
  <c r="G663" i="10"/>
  <c r="C663" i="10"/>
  <c r="B663" i="10"/>
  <c r="H663" i="10" s="1"/>
  <c r="N662" i="10"/>
  <c r="H662" i="10"/>
  <c r="G662" i="10"/>
  <c r="C662" i="10"/>
  <c r="B662" i="10"/>
  <c r="N661" i="10"/>
  <c r="I661" i="10"/>
  <c r="G661" i="10"/>
  <c r="E661" i="10"/>
  <c r="C661" i="10"/>
  <c r="B661" i="10"/>
  <c r="H661" i="10" s="1"/>
  <c r="N660" i="10"/>
  <c r="G660" i="10"/>
  <c r="C660" i="10"/>
  <c r="I660" i="10" s="1"/>
  <c r="B660" i="10"/>
  <c r="H660" i="10" s="1"/>
  <c r="N659" i="10"/>
  <c r="G659" i="10"/>
  <c r="C659" i="10"/>
  <c r="B659" i="10"/>
  <c r="H659" i="10" s="1"/>
  <c r="N658" i="10"/>
  <c r="H658" i="10"/>
  <c r="G658" i="10"/>
  <c r="C658" i="10"/>
  <c r="B658" i="10"/>
  <c r="N657" i="10"/>
  <c r="I657" i="10"/>
  <c r="G657" i="10"/>
  <c r="E657" i="10"/>
  <c r="C657" i="10"/>
  <c r="B657" i="10"/>
  <c r="H657" i="10" s="1"/>
  <c r="N656" i="10"/>
  <c r="G656" i="10"/>
  <c r="C656" i="10"/>
  <c r="I656" i="10" s="1"/>
  <c r="B656" i="10"/>
  <c r="H656" i="10" s="1"/>
  <c r="N655" i="10"/>
  <c r="G655" i="10"/>
  <c r="C655" i="10"/>
  <c r="B655" i="10"/>
  <c r="H655" i="10" s="1"/>
  <c r="N654" i="10"/>
  <c r="H654" i="10"/>
  <c r="G654" i="10"/>
  <c r="C654" i="10"/>
  <c r="B654" i="10"/>
  <c r="N653" i="10"/>
  <c r="I653" i="10"/>
  <c r="G653" i="10"/>
  <c r="E653" i="10"/>
  <c r="C653" i="10"/>
  <c r="B653" i="10"/>
  <c r="H653" i="10" s="1"/>
  <c r="N652" i="10"/>
  <c r="G652" i="10"/>
  <c r="C652" i="10"/>
  <c r="I652" i="10" s="1"/>
  <c r="B652" i="10"/>
  <c r="H652" i="10" s="1"/>
  <c r="N651" i="10"/>
  <c r="G651" i="10"/>
  <c r="C651" i="10"/>
  <c r="B651" i="10"/>
  <c r="H651" i="10" s="1"/>
  <c r="N650" i="10"/>
  <c r="H650" i="10"/>
  <c r="G650" i="10"/>
  <c r="C650" i="10"/>
  <c r="B650" i="10"/>
  <c r="N649" i="10"/>
  <c r="I649" i="10"/>
  <c r="G649" i="10"/>
  <c r="E649" i="10"/>
  <c r="C649" i="10"/>
  <c r="B649" i="10"/>
  <c r="H649" i="10" s="1"/>
  <c r="N648" i="10"/>
  <c r="G648" i="10"/>
  <c r="C648" i="10"/>
  <c r="I648" i="10" s="1"/>
  <c r="B648" i="10"/>
  <c r="H648" i="10" s="1"/>
  <c r="N647" i="10"/>
  <c r="G647" i="10"/>
  <c r="C647" i="10"/>
  <c r="B647" i="10"/>
  <c r="H647" i="10" s="1"/>
  <c r="N646" i="10"/>
  <c r="H646" i="10"/>
  <c r="G646" i="10"/>
  <c r="C646" i="10"/>
  <c r="B646" i="10"/>
  <c r="N645" i="10"/>
  <c r="I645" i="10"/>
  <c r="G645" i="10"/>
  <c r="E645" i="10"/>
  <c r="C645" i="10"/>
  <c r="B645" i="10"/>
  <c r="H645" i="10" s="1"/>
  <c r="N644" i="10"/>
  <c r="G644" i="10"/>
  <c r="C644" i="10"/>
  <c r="I644" i="10" s="1"/>
  <c r="B644" i="10"/>
  <c r="H644" i="10" s="1"/>
  <c r="N643" i="10"/>
  <c r="G643" i="10"/>
  <c r="C643" i="10"/>
  <c r="B643" i="10"/>
  <c r="H643" i="10" s="1"/>
  <c r="N642" i="10"/>
  <c r="H642" i="10"/>
  <c r="G642" i="10"/>
  <c r="C642" i="10"/>
  <c r="B642" i="10"/>
  <c r="N641" i="10"/>
  <c r="I641" i="10"/>
  <c r="G641" i="10"/>
  <c r="E641" i="10"/>
  <c r="C641" i="10"/>
  <c r="B641" i="10"/>
  <c r="H641" i="10" s="1"/>
  <c r="N640" i="10"/>
  <c r="G640" i="10"/>
  <c r="C640" i="10"/>
  <c r="I640" i="10" s="1"/>
  <c r="B640" i="10"/>
  <c r="H640" i="10" s="1"/>
  <c r="N639" i="10"/>
  <c r="G639" i="10"/>
  <c r="C639" i="10"/>
  <c r="B639" i="10"/>
  <c r="H639" i="10" s="1"/>
  <c r="N638" i="10"/>
  <c r="H638" i="10"/>
  <c r="G638" i="10"/>
  <c r="C638" i="10"/>
  <c r="B638" i="10"/>
  <c r="N637" i="10"/>
  <c r="I637" i="10"/>
  <c r="G637" i="10"/>
  <c r="E637" i="10"/>
  <c r="C637" i="10"/>
  <c r="B637" i="10"/>
  <c r="H637" i="10" s="1"/>
  <c r="N636" i="10"/>
  <c r="G636" i="10"/>
  <c r="C636" i="10"/>
  <c r="I636" i="10" s="1"/>
  <c r="B636" i="10"/>
  <c r="H636" i="10" s="1"/>
  <c r="N635" i="10"/>
  <c r="G635" i="10"/>
  <c r="C635" i="10"/>
  <c r="B635" i="10"/>
  <c r="H635" i="10" s="1"/>
  <c r="N634" i="10"/>
  <c r="H634" i="10"/>
  <c r="G634" i="10"/>
  <c r="C634" i="10"/>
  <c r="B634" i="10"/>
  <c r="N633" i="10"/>
  <c r="I633" i="10"/>
  <c r="G633" i="10"/>
  <c r="E633" i="10"/>
  <c r="C633" i="10"/>
  <c r="B633" i="10"/>
  <c r="H633" i="10" s="1"/>
  <c r="N632" i="10"/>
  <c r="G632" i="10"/>
  <c r="C632" i="10"/>
  <c r="I632" i="10" s="1"/>
  <c r="B632" i="10"/>
  <c r="H632" i="10" s="1"/>
  <c r="N631" i="10"/>
  <c r="G631" i="10"/>
  <c r="C631" i="10"/>
  <c r="B631" i="10"/>
  <c r="H631" i="10" s="1"/>
  <c r="N630" i="10"/>
  <c r="H630" i="10"/>
  <c r="G630" i="10"/>
  <c r="C630" i="10"/>
  <c r="B630" i="10"/>
  <c r="N629" i="10"/>
  <c r="I629" i="10"/>
  <c r="G629" i="10"/>
  <c r="E629" i="10"/>
  <c r="C629" i="10"/>
  <c r="B629" i="10"/>
  <c r="H629" i="10" s="1"/>
  <c r="N628" i="10"/>
  <c r="G628" i="10"/>
  <c r="C628" i="10"/>
  <c r="I628" i="10" s="1"/>
  <c r="B628" i="10"/>
  <c r="H628" i="10" s="1"/>
  <c r="N627" i="10"/>
  <c r="G627" i="10"/>
  <c r="C627" i="10"/>
  <c r="B627" i="10"/>
  <c r="H627" i="10" s="1"/>
  <c r="N626" i="10"/>
  <c r="H626" i="10"/>
  <c r="G626" i="10"/>
  <c r="C626" i="10"/>
  <c r="B626" i="10"/>
  <c r="N625" i="10"/>
  <c r="I625" i="10"/>
  <c r="G625" i="10"/>
  <c r="E625" i="10"/>
  <c r="C625" i="10"/>
  <c r="B625" i="10"/>
  <c r="H625" i="10" s="1"/>
  <c r="N624" i="10"/>
  <c r="G624" i="10"/>
  <c r="C624" i="10"/>
  <c r="I624" i="10" s="1"/>
  <c r="B624" i="10"/>
  <c r="H624" i="10" s="1"/>
  <c r="N623" i="10"/>
  <c r="G623" i="10"/>
  <c r="C623" i="10"/>
  <c r="B623" i="10"/>
  <c r="H623" i="10" s="1"/>
  <c r="N622" i="10"/>
  <c r="H622" i="10"/>
  <c r="G622" i="10"/>
  <c r="C622" i="10"/>
  <c r="B622" i="10"/>
  <c r="N621" i="10"/>
  <c r="I621" i="10"/>
  <c r="G621" i="10"/>
  <c r="E621" i="10"/>
  <c r="C621" i="10"/>
  <c r="B621" i="10"/>
  <c r="H621" i="10" s="1"/>
  <c r="N620" i="10"/>
  <c r="G620" i="10"/>
  <c r="C620" i="10"/>
  <c r="I620" i="10" s="1"/>
  <c r="B620" i="10"/>
  <c r="H620" i="10" s="1"/>
  <c r="N619" i="10"/>
  <c r="G619" i="10"/>
  <c r="C619" i="10"/>
  <c r="B619" i="10"/>
  <c r="H619" i="10" s="1"/>
  <c r="N618" i="10"/>
  <c r="H618" i="10"/>
  <c r="G618" i="10"/>
  <c r="C618" i="10"/>
  <c r="B618" i="10"/>
  <c r="N617" i="10"/>
  <c r="I617" i="10"/>
  <c r="G617" i="10"/>
  <c r="E617" i="10"/>
  <c r="C617" i="10"/>
  <c r="B617" i="10"/>
  <c r="H617" i="10" s="1"/>
  <c r="N616" i="10"/>
  <c r="G616" i="10"/>
  <c r="C616" i="10"/>
  <c r="I616" i="10" s="1"/>
  <c r="B616" i="10"/>
  <c r="H616" i="10" s="1"/>
  <c r="N615" i="10"/>
  <c r="G615" i="10"/>
  <c r="C615" i="10"/>
  <c r="B615" i="10"/>
  <c r="H615" i="10" s="1"/>
  <c r="N614" i="10"/>
  <c r="H614" i="10"/>
  <c r="G614" i="10"/>
  <c r="C614" i="10"/>
  <c r="B614" i="10"/>
  <c r="N613" i="10"/>
  <c r="I613" i="10"/>
  <c r="G613" i="10"/>
  <c r="E613" i="10"/>
  <c r="C613" i="10"/>
  <c r="B613" i="10"/>
  <c r="H613" i="10" s="1"/>
  <c r="N612" i="10"/>
  <c r="G612" i="10"/>
  <c r="C612" i="10"/>
  <c r="I612" i="10" s="1"/>
  <c r="B612" i="10"/>
  <c r="H612" i="10" s="1"/>
  <c r="N611" i="10"/>
  <c r="G611" i="10"/>
  <c r="C611" i="10"/>
  <c r="B611" i="10"/>
  <c r="H611" i="10" s="1"/>
  <c r="N610" i="10"/>
  <c r="H610" i="10"/>
  <c r="G610" i="10"/>
  <c r="C610" i="10"/>
  <c r="B610" i="10"/>
  <c r="N609" i="10"/>
  <c r="I609" i="10"/>
  <c r="G609" i="10"/>
  <c r="E609" i="10"/>
  <c r="C609" i="10"/>
  <c r="B609" i="10"/>
  <c r="H609" i="10" s="1"/>
  <c r="N608" i="10"/>
  <c r="G608" i="10"/>
  <c r="C608" i="10"/>
  <c r="I608" i="10" s="1"/>
  <c r="B608" i="10"/>
  <c r="H608" i="10" s="1"/>
  <c r="N607" i="10"/>
  <c r="G607" i="10"/>
  <c r="C607" i="10"/>
  <c r="B607" i="10"/>
  <c r="H607" i="10" s="1"/>
  <c r="N606" i="10"/>
  <c r="H606" i="10"/>
  <c r="G606" i="10"/>
  <c r="C606" i="10"/>
  <c r="B606" i="10"/>
  <c r="N605" i="10"/>
  <c r="I605" i="10"/>
  <c r="G605" i="10"/>
  <c r="E605" i="10"/>
  <c r="C605" i="10"/>
  <c r="B605" i="10"/>
  <c r="H605" i="10" s="1"/>
  <c r="N604" i="10"/>
  <c r="G604" i="10"/>
  <c r="C604" i="10"/>
  <c r="I604" i="10" s="1"/>
  <c r="B604" i="10"/>
  <c r="H604" i="10" s="1"/>
  <c r="N603" i="10"/>
  <c r="G603" i="10"/>
  <c r="C603" i="10"/>
  <c r="B603" i="10"/>
  <c r="H603" i="10" s="1"/>
  <c r="N602" i="10"/>
  <c r="H602" i="10"/>
  <c r="G602" i="10"/>
  <c r="C602" i="10"/>
  <c r="B602" i="10"/>
  <c r="N601" i="10"/>
  <c r="I601" i="10"/>
  <c r="G601" i="10"/>
  <c r="E601" i="10"/>
  <c r="C601" i="10"/>
  <c r="B601" i="10"/>
  <c r="H601" i="10" s="1"/>
  <c r="N600" i="10"/>
  <c r="G600" i="10"/>
  <c r="C600" i="10"/>
  <c r="I600" i="10" s="1"/>
  <c r="B600" i="10"/>
  <c r="H600" i="10" s="1"/>
  <c r="N599" i="10"/>
  <c r="G599" i="10"/>
  <c r="C599" i="10"/>
  <c r="B599" i="10"/>
  <c r="H599" i="10" s="1"/>
  <c r="N598" i="10"/>
  <c r="H598" i="10"/>
  <c r="G598" i="10"/>
  <c r="C598" i="10"/>
  <c r="B598" i="10"/>
  <c r="N597" i="10"/>
  <c r="I597" i="10"/>
  <c r="G597" i="10"/>
  <c r="E597" i="10"/>
  <c r="C597" i="10"/>
  <c r="B597" i="10"/>
  <c r="H597" i="10" s="1"/>
  <c r="N596" i="10"/>
  <c r="G596" i="10"/>
  <c r="C596" i="10"/>
  <c r="I596" i="10" s="1"/>
  <c r="B596" i="10"/>
  <c r="H596" i="10" s="1"/>
  <c r="N595" i="10"/>
  <c r="G595" i="10"/>
  <c r="C595" i="10"/>
  <c r="B595" i="10"/>
  <c r="H595" i="10" s="1"/>
  <c r="N594" i="10"/>
  <c r="H594" i="10"/>
  <c r="G594" i="10"/>
  <c r="C594" i="10"/>
  <c r="B594" i="10"/>
  <c r="N593" i="10"/>
  <c r="I593" i="10"/>
  <c r="G593" i="10"/>
  <c r="E593" i="10"/>
  <c r="C593" i="10"/>
  <c r="B593" i="10"/>
  <c r="H593" i="10" s="1"/>
  <c r="N592" i="10"/>
  <c r="G592" i="10"/>
  <c r="C592" i="10"/>
  <c r="I592" i="10" s="1"/>
  <c r="B592" i="10"/>
  <c r="H592" i="10" s="1"/>
  <c r="N591" i="10"/>
  <c r="G591" i="10"/>
  <c r="C591" i="10"/>
  <c r="B591" i="10"/>
  <c r="H591" i="10" s="1"/>
  <c r="N590" i="10"/>
  <c r="H590" i="10"/>
  <c r="G590" i="10"/>
  <c r="C590" i="10"/>
  <c r="B590" i="10"/>
  <c r="N589" i="10"/>
  <c r="I589" i="10"/>
  <c r="G589" i="10"/>
  <c r="E589" i="10"/>
  <c r="C589" i="10"/>
  <c r="B589" i="10"/>
  <c r="H589" i="10" s="1"/>
  <c r="N588" i="10"/>
  <c r="G588" i="10"/>
  <c r="C588" i="10"/>
  <c r="I588" i="10" s="1"/>
  <c r="B588" i="10"/>
  <c r="H588" i="10" s="1"/>
  <c r="N587" i="10"/>
  <c r="G587" i="10"/>
  <c r="C587" i="10"/>
  <c r="B587" i="10"/>
  <c r="H587" i="10" s="1"/>
  <c r="N586" i="10"/>
  <c r="H586" i="10"/>
  <c r="G586" i="10"/>
  <c r="C586" i="10"/>
  <c r="B586" i="10"/>
  <c r="N585" i="10"/>
  <c r="I585" i="10"/>
  <c r="G585" i="10"/>
  <c r="E585" i="10"/>
  <c r="C585" i="10"/>
  <c r="B585" i="10"/>
  <c r="H585" i="10" s="1"/>
  <c r="N584" i="10"/>
  <c r="G584" i="10"/>
  <c r="C584" i="10"/>
  <c r="I584" i="10" s="1"/>
  <c r="B584" i="10"/>
  <c r="H584" i="10" s="1"/>
  <c r="N583" i="10"/>
  <c r="G583" i="10"/>
  <c r="C583" i="10"/>
  <c r="B583" i="10"/>
  <c r="H583" i="10" s="1"/>
  <c r="N582" i="10"/>
  <c r="H582" i="10"/>
  <c r="G582" i="10"/>
  <c r="C582" i="10"/>
  <c r="B582" i="10"/>
  <c r="N581" i="10"/>
  <c r="I581" i="10"/>
  <c r="G581" i="10"/>
  <c r="E581" i="10"/>
  <c r="C581" i="10"/>
  <c r="B581" i="10"/>
  <c r="H581" i="10" s="1"/>
  <c r="N580" i="10"/>
  <c r="G580" i="10"/>
  <c r="C580" i="10"/>
  <c r="I580" i="10" s="1"/>
  <c r="B580" i="10"/>
  <c r="H580" i="10" s="1"/>
  <c r="N579" i="10"/>
  <c r="G579" i="10"/>
  <c r="C579" i="10"/>
  <c r="B579" i="10"/>
  <c r="H579" i="10" s="1"/>
  <c r="N578" i="10"/>
  <c r="H578" i="10"/>
  <c r="G578" i="10"/>
  <c r="C578" i="10"/>
  <c r="B578" i="10"/>
  <c r="N577" i="10"/>
  <c r="I577" i="10"/>
  <c r="G577" i="10"/>
  <c r="E577" i="10"/>
  <c r="C577" i="10"/>
  <c r="B577" i="10"/>
  <c r="H577" i="10" s="1"/>
  <c r="N576" i="10"/>
  <c r="G576" i="10"/>
  <c r="C576" i="10"/>
  <c r="I576" i="10" s="1"/>
  <c r="B576" i="10"/>
  <c r="H576" i="10" s="1"/>
  <c r="N575" i="10"/>
  <c r="G575" i="10"/>
  <c r="C575" i="10"/>
  <c r="B575" i="10"/>
  <c r="H575" i="10" s="1"/>
  <c r="N574" i="10"/>
  <c r="H574" i="10"/>
  <c r="G574" i="10"/>
  <c r="C574" i="10"/>
  <c r="B574" i="10"/>
  <c r="N573" i="10"/>
  <c r="I573" i="10"/>
  <c r="G573" i="10"/>
  <c r="E573" i="10"/>
  <c r="C573" i="10"/>
  <c r="B573" i="10"/>
  <c r="H573" i="10" s="1"/>
  <c r="N572" i="10"/>
  <c r="G572" i="10"/>
  <c r="C572" i="10"/>
  <c r="I572" i="10" s="1"/>
  <c r="B572" i="10"/>
  <c r="H572" i="10" s="1"/>
  <c r="N571" i="10"/>
  <c r="G571" i="10"/>
  <c r="C571" i="10"/>
  <c r="B571" i="10"/>
  <c r="H571" i="10" s="1"/>
  <c r="N570" i="10"/>
  <c r="H570" i="10"/>
  <c r="G570" i="10"/>
  <c r="C570" i="10"/>
  <c r="B570" i="10"/>
  <c r="N569" i="10"/>
  <c r="I569" i="10"/>
  <c r="G569" i="10"/>
  <c r="E569" i="10"/>
  <c r="C569" i="10"/>
  <c r="B569" i="10"/>
  <c r="H569" i="10" s="1"/>
  <c r="N568" i="10"/>
  <c r="G568" i="10"/>
  <c r="C568" i="10"/>
  <c r="I568" i="10" s="1"/>
  <c r="B568" i="10"/>
  <c r="H568" i="10" s="1"/>
  <c r="N567" i="10"/>
  <c r="G567" i="10"/>
  <c r="C567" i="10"/>
  <c r="B567" i="10"/>
  <c r="H567" i="10" s="1"/>
  <c r="N566" i="10"/>
  <c r="H566" i="10"/>
  <c r="G566" i="10"/>
  <c r="C566" i="10"/>
  <c r="B566" i="10"/>
  <c r="N565" i="10"/>
  <c r="I565" i="10"/>
  <c r="G565" i="10"/>
  <c r="E565" i="10"/>
  <c r="C565" i="10"/>
  <c r="B565" i="10"/>
  <c r="H565" i="10" s="1"/>
  <c r="N564" i="10"/>
  <c r="G564" i="10"/>
  <c r="C564" i="10"/>
  <c r="I564" i="10" s="1"/>
  <c r="B564" i="10"/>
  <c r="H564" i="10" s="1"/>
  <c r="N563" i="10"/>
  <c r="G563" i="10"/>
  <c r="C563" i="10"/>
  <c r="B563" i="10"/>
  <c r="H563" i="10" s="1"/>
  <c r="N562" i="10"/>
  <c r="H562" i="10"/>
  <c r="G562" i="10"/>
  <c r="C562" i="10"/>
  <c r="B562" i="10"/>
  <c r="N561" i="10"/>
  <c r="I561" i="10"/>
  <c r="G561" i="10"/>
  <c r="E561" i="10"/>
  <c r="C561" i="10"/>
  <c r="B561" i="10"/>
  <c r="H561" i="10" s="1"/>
  <c r="N560" i="10"/>
  <c r="G560" i="10"/>
  <c r="C560" i="10"/>
  <c r="I560" i="10" s="1"/>
  <c r="B560" i="10"/>
  <c r="H560" i="10" s="1"/>
  <c r="N559" i="10"/>
  <c r="G559" i="10"/>
  <c r="C559" i="10"/>
  <c r="B559" i="10"/>
  <c r="H559" i="10" s="1"/>
  <c r="N558" i="10"/>
  <c r="H558" i="10"/>
  <c r="G558" i="10"/>
  <c r="C558" i="10"/>
  <c r="B558" i="10"/>
  <c r="N557" i="10"/>
  <c r="I557" i="10"/>
  <c r="G557" i="10"/>
  <c r="E557" i="10"/>
  <c r="C557" i="10"/>
  <c r="B557" i="10"/>
  <c r="H557" i="10" s="1"/>
  <c r="N556" i="10"/>
  <c r="G556" i="10"/>
  <c r="C556" i="10"/>
  <c r="I556" i="10" s="1"/>
  <c r="B556" i="10"/>
  <c r="H556" i="10" s="1"/>
  <c r="N555" i="10"/>
  <c r="G555" i="10"/>
  <c r="C555" i="10"/>
  <c r="B555" i="10"/>
  <c r="H555" i="10" s="1"/>
  <c r="N554" i="10"/>
  <c r="H554" i="10"/>
  <c r="G554" i="10"/>
  <c r="C554" i="10"/>
  <c r="B554" i="10"/>
  <c r="N553" i="10"/>
  <c r="I553" i="10"/>
  <c r="G553" i="10"/>
  <c r="E553" i="10"/>
  <c r="C553" i="10"/>
  <c r="B553" i="10"/>
  <c r="H553" i="10" s="1"/>
  <c r="N552" i="10"/>
  <c r="G552" i="10"/>
  <c r="C552" i="10"/>
  <c r="I552" i="10" s="1"/>
  <c r="B552" i="10"/>
  <c r="H552" i="10" s="1"/>
  <c r="N551" i="10"/>
  <c r="G551" i="10"/>
  <c r="C551" i="10"/>
  <c r="B551" i="10"/>
  <c r="H551" i="10" s="1"/>
  <c r="N550" i="10"/>
  <c r="H550" i="10"/>
  <c r="G550" i="10"/>
  <c r="C550" i="10"/>
  <c r="B550" i="10"/>
  <c r="N549" i="10"/>
  <c r="I549" i="10"/>
  <c r="G549" i="10"/>
  <c r="E549" i="10"/>
  <c r="C549" i="10"/>
  <c r="B549" i="10"/>
  <c r="H549" i="10" s="1"/>
  <c r="N548" i="10"/>
  <c r="G548" i="10"/>
  <c r="C548" i="10"/>
  <c r="I548" i="10" s="1"/>
  <c r="B548" i="10"/>
  <c r="H548" i="10" s="1"/>
  <c r="N547" i="10"/>
  <c r="G547" i="10"/>
  <c r="C547" i="10"/>
  <c r="B547" i="10"/>
  <c r="H547" i="10" s="1"/>
  <c r="N546" i="10"/>
  <c r="H546" i="10"/>
  <c r="G546" i="10"/>
  <c r="C546" i="10"/>
  <c r="B546" i="10"/>
  <c r="N545" i="10"/>
  <c r="I545" i="10"/>
  <c r="G545" i="10"/>
  <c r="E545" i="10"/>
  <c r="C545" i="10"/>
  <c r="B545" i="10"/>
  <c r="H545" i="10" s="1"/>
  <c r="N544" i="10"/>
  <c r="G544" i="10"/>
  <c r="C544" i="10"/>
  <c r="I544" i="10" s="1"/>
  <c r="B544" i="10"/>
  <c r="H544" i="10" s="1"/>
  <c r="N543" i="10"/>
  <c r="G543" i="10"/>
  <c r="C543" i="10"/>
  <c r="B543" i="10"/>
  <c r="H543" i="10" s="1"/>
  <c r="N542" i="10"/>
  <c r="H542" i="10"/>
  <c r="G542" i="10"/>
  <c r="C542" i="10"/>
  <c r="B542" i="10"/>
  <c r="N541" i="10"/>
  <c r="I541" i="10"/>
  <c r="G541" i="10"/>
  <c r="E541" i="10"/>
  <c r="C541" i="10"/>
  <c r="B541" i="10"/>
  <c r="H541" i="10" s="1"/>
  <c r="N540" i="10"/>
  <c r="G540" i="10"/>
  <c r="C540" i="10"/>
  <c r="I540" i="10" s="1"/>
  <c r="B540" i="10"/>
  <c r="H540" i="10" s="1"/>
  <c r="N539" i="10"/>
  <c r="G539" i="10"/>
  <c r="C539" i="10"/>
  <c r="B539" i="10"/>
  <c r="H539" i="10" s="1"/>
  <c r="N538" i="10"/>
  <c r="H538" i="10"/>
  <c r="G538" i="10"/>
  <c r="C538" i="10"/>
  <c r="B538" i="10"/>
  <c r="N537" i="10"/>
  <c r="I537" i="10"/>
  <c r="G537" i="10"/>
  <c r="E537" i="10"/>
  <c r="C537" i="10"/>
  <c r="B537" i="10"/>
  <c r="H537" i="10" s="1"/>
  <c r="N536" i="10"/>
  <c r="G536" i="10"/>
  <c r="C536" i="10"/>
  <c r="I536" i="10" s="1"/>
  <c r="B536" i="10"/>
  <c r="H536" i="10" s="1"/>
  <c r="N535" i="10"/>
  <c r="G535" i="10"/>
  <c r="C535" i="10"/>
  <c r="B535" i="10"/>
  <c r="H535" i="10" s="1"/>
  <c r="N534" i="10"/>
  <c r="H534" i="10"/>
  <c r="G534" i="10"/>
  <c r="C534" i="10"/>
  <c r="B534" i="10"/>
  <c r="N533" i="10"/>
  <c r="I533" i="10"/>
  <c r="H533" i="10"/>
  <c r="G533" i="10"/>
  <c r="E533" i="10"/>
  <c r="C533" i="10"/>
  <c r="B533" i="10"/>
  <c r="N532" i="10"/>
  <c r="G532" i="10"/>
  <c r="C532" i="10"/>
  <c r="I532" i="10" s="1"/>
  <c r="B532" i="10"/>
  <c r="H532" i="10" s="1"/>
  <c r="N531" i="10"/>
  <c r="G531" i="10"/>
  <c r="C531" i="10"/>
  <c r="B531" i="10"/>
  <c r="H531" i="10" s="1"/>
  <c r="N530" i="10"/>
  <c r="H530" i="10"/>
  <c r="G530" i="10"/>
  <c r="C530" i="10"/>
  <c r="B530" i="10"/>
  <c r="N529" i="10"/>
  <c r="I529" i="10"/>
  <c r="H529" i="10"/>
  <c r="G529" i="10"/>
  <c r="E529" i="10"/>
  <c r="C529" i="10"/>
  <c r="B529" i="10"/>
  <c r="N528" i="10"/>
  <c r="G528" i="10"/>
  <c r="C528" i="10"/>
  <c r="I528" i="10" s="1"/>
  <c r="B528" i="10"/>
  <c r="H528" i="10" s="1"/>
  <c r="N527" i="10"/>
  <c r="G527" i="10"/>
  <c r="C527" i="10"/>
  <c r="B527" i="10"/>
  <c r="H527" i="10" s="1"/>
  <c r="N526" i="10"/>
  <c r="H526" i="10"/>
  <c r="G526" i="10"/>
  <c r="C526" i="10"/>
  <c r="B526" i="10"/>
  <c r="N525" i="10"/>
  <c r="I525" i="10"/>
  <c r="H525" i="10"/>
  <c r="G525" i="10"/>
  <c r="E525" i="10"/>
  <c r="C525" i="10"/>
  <c r="B525" i="10"/>
  <c r="N524" i="10"/>
  <c r="G524" i="10"/>
  <c r="C524" i="10"/>
  <c r="I524" i="10" s="1"/>
  <c r="B524" i="10"/>
  <c r="H524" i="10" s="1"/>
  <c r="N523" i="10"/>
  <c r="G523" i="10"/>
  <c r="C523" i="10"/>
  <c r="B523" i="10"/>
  <c r="H523" i="10" s="1"/>
  <c r="N522" i="10"/>
  <c r="H522" i="10"/>
  <c r="G522" i="10"/>
  <c r="C522" i="10"/>
  <c r="B522" i="10"/>
  <c r="N521" i="10"/>
  <c r="I521" i="10"/>
  <c r="G521" i="10"/>
  <c r="E521" i="10"/>
  <c r="C521" i="10"/>
  <c r="B521" i="10"/>
  <c r="H521" i="10" s="1"/>
  <c r="N520" i="10"/>
  <c r="G520" i="10"/>
  <c r="C520" i="10"/>
  <c r="I520" i="10" s="1"/>
  <c r="B520" i="10"/>
  <c r="H520" i="10" s="1"/>
  <c r="N519" i="10"/>
  <c r="G519" i="10"/>
  <c r="C519" i="10"/>
  <c r="B519" i="10"/>
  <c r="H519" i="10" s="1"/>
  <c r="N518" i="10"/>
  <c r="H518" i="10"/>
  <c r="G518" i="10"/>
  <c r="C518" i="10"/>
  <c r="B518" i="10"/>
  <c r="N517" i="10"/>
  <c r="I517" i="10"/>
  <c r="H517" i="10"/>
  <c r="G517" i="10"/>
  <c r="E517" i="10"/>
  <c r="C517" i="10"/>
  <c r="B517" i="10"/>
  <c r="N516" i="10"/>
  <c r="G516" i="10"/>
  <c r="C516" i="10"/>
  <c r="I516" i="10" s="1"/>
  <c r="B516" i="10"/>
  <c r="H516" i="10" s="1"/>
  <c r="N515" i="10"/>
  <c r="G515" i="10"/>
  <c r="C515" i="10"/>
  <c r="B515" i="10"/>
  <c r="H515" i="10" s="1"/>
  <c r="N514" i="10"/>
  <c r="H514" i="10"/>
  <c r="G514" i="10"/>
  <c r="C514" i="10"/>
  <c r="B514" i="10"/>
  <c r="N513" i="10"/>
  <c r="I513" i="10"/>
  <c r="H513" i="10"/>
  <c r="G513" i="10"/>
  <c r="E513" i="10"/>
  <c r="C513" i="10"/>
  <c r="B513" i="10"/>
  <c r="N512" i="10"/>
  <c r="G512" i="10"/>
  <c r="C512" i="10"/>
  <c r="I512" i="10" s="1"/>
  <c r="B512" i="10"/>
  <c r="H512" i="10" s="1"/>
  <c r="N511" i="10"/>
  <c r="G511" i="10"/>
  <c r="C511" i="10"/>
  <c r="B511" i="10"/>
  <c r="H511" i="10" s="1"/>
  <c r="N510" i="10"/>
  <c r="H510" i="10"/>
  <c r="G510" i="10"/>
  <c r="C510" i="10"/>
  <c r="B510" i="10"/>
  <c r="N509" i="10"/>
  <c r="I509" i="10"/>
  <c r="H509" i="10"/>
  <c r="G509" i="10"/>
  <c r="E509" i="10"/>
  <c r="C509" i="10"/>
  <c r="B509" i="10"/>
  <c r="N508" i="10"/>
  <c r="I508" i="10"/>
  <c r="G508" i="10"/>
  <c r="E508" i="10"/>
  <c r="C508" i="10"/>
  <c r="B508" i="10"/>
  <c r="H508" i="10" s="1"/>
  <c r="N507" i="10"/>
  <c r="G507" i="10"/>
  <c r="C507" i="10"/>
  <c r="B507" i="10"/>
  <c r="H507" i="10" s="1"/>
  <c r="N506" i="10"/>
  <c r="H506" i="10"/>
  <c r="G506" i="10"/>
  <c r="C506" i="10"/>
  <c r="B506" i="10"/>
  <c r="N505" i="10"/>
  <c r="I505" i="10"/>
  <c r="H505" i="10"/>
  <c r="G505" i="10"/>
  <c r="E505" i="10"/>
  <c r="C505" i="10"/>
  <c r="B505" i="10"/>
  <c r="N504" i="10"/>
  <c r="I504" i="10"/>
  <c r="G504" i="10"/>
  <c r="E504" i="10"/>
  <c r="C504" i="10"/>
  <c r="B504" i="10"/>
  <c r="H504" i="10" s="1"/>
  <c r="N503" i="10"/>
  <c r="G503" i="10"/>
  <c r="C503" i="10"/>
  <c r="B503" i="10"/>
  <c r="H503" i="10" s="1"/>
  <c r="N502" i="10"/>
  <c r="H502" i="10"/>
  <c r="G502" i="10"/>
  <c r="C502" i="10"/>
  <c r="B502" i="10"/>
  <c r="N501" i="10"/>
  <c r="I501" i="10"/>
  <c r="H501" i="10"/>
  <c r="G501" i="10"/>
  <c r="E501" i="10"/>
  <c r="C501" i="10"/>
  <c r="B501" i="10"/>
  <c r="N500" i="10"/>
  <c r="I500" i="10"/>
  <c r="G500" i="10"/>
  <c r="E500" i="10"/>
  <c r="C500" i="10"/>
  <c r="B500" i="10"/>
  <c r="H500" i="10" s="1"/>
  <c r="N499" i="10"/>
  <c r="G499" i="10"/>
  <c r="C499" i="10"/>
  <c r="B499" i="10"/>
  <c r="H499" i="10" s="1"/>
  <c r="N498" i="10"/>
  <c r="H498" i="10"/>
  <c r="G498" i="10"/>
  <c r="C498" i="10"/>
  <c r="B498" i="10"/>
  <c r="N497" i="10"/>
  <c r="I497" i="10"/>
  <c r="H497" i="10"/>
  <c r="G497" i="10"/>
  <c r="E497" i="10"/>
  <c r="C497" i="10"/>
  <c r="B497" i="10"/>
  <c r="N496" i="10"/>
  <c r="I496" i="10"/>
  <c r="G496" i="10"/>
  <c r="E496" i="10"/>
  <c r="C496" i="10"/>
  <c r="B496" i="10"/>
  <c r="H496" i="10" s="1"/>
  <c r="N495" i="10"/>
  <c r="G495" i="10"/>
  <c r="C495" i="10"/>
  <c r="B495" i="10"/>
  <c r="H495" i="10" s="1"/>
  <c r="N494" i="10"/>
  <c r="H494" i="10"/>
  <c r="G494" i="10"/>
  <c r="C494" i="10"/>
  <c r="B494" i="10"/>
  <c r="N493" i="10"/>
  <c r="I493" i="10"/>
  <c r="H493" i="10"/>
  <c r="G493" i="10"/>
  <c r="E493" i="10"/>
  <c r="C493" i="10"/>
  <c r="B493" i="10"/>
  <c r="N492" i="10"/>
  <c r="I492" i="10"/>
  <c r="G492" i="10"/>
  <c r="E492" i="10"/>
  <c r="C492" i="10"/>
  <c r="B492" i="10"/>
  <c r="H492" i="10" s="1"/>
  <c r="N491" i="10"/>
  <c r="G491" i="10"/>
  <c r="C491" i="10"/>
  <c r="B491" i="10"/>
  <c r="H491" i="10" s="1"/>
  <c r="N490" i="10"/>
  <c r="H490" i="10"/>
  <c r="G490" i="10"/>
  <c r="C490" i="10"/>
  <c r="B490" i="10"/>
  <c r="N489" i="10"/>
  <c r="I489" i="10"/>
  <c r="H489" i="10"/>
  <c r="G489" i="10"/>
  <c r="E489" i="10"/>
  <c r="C489" i="10"/>
  <c r="B489" i="10"/>
  <c r="N488" i="10"/>
  <c r="I488" i="10"/>
  <c r="G488" i="10"/>
  <c r="E488" i="10"/>
  <c r="C488" i="10"/>
  <c r="B488" i="10"/>
  <c r="H488" i="10" s="1"/>
  <c r="N487" i="10"/>
  <c r="G487" i="10"/>
  <c r="C487" i="10"/>
  <c r="B487" i="10"/>
  <c r="H487" i="10" s="1"/>
  <c r="N486" i="10"/>
  <c r="H486" i="10"/>
  <c r="G486" i="10"/>
  <c r="C486" i="10"/>
  <c r="B486" i="10"/>
  <c r="N485" i="10"/>
  <c r="I485" i="10"/>
  <c r="H485" i="10"/>
  <c r="G485" i="10"/>
  <c r="E485" i="10"/>
  <c r="C485" i="10"/>
  <c r="B485" i="10"/>
  <c r="N484" i="10"/>
  <c r="I484" i="10"/>
  <c r="G484" i="10"/>
  <c r="E484" i="10"/>
  <c r="C484" i="10"/>
  <c r="B484" i="10"/>
  <c r="H484" i="10" s="1"/>
  <c r="N483" i="10"/>
  <c r="G483" i="10"/>
  <c r="C483" i="10"/>
  <c r="B483" i="10"/>
  <c r="H483" i="10" s="1"/>
  <c r="N482" i="10"/>
  <c r="H482" i="10"/>
  <c r="G482" i="10"/>
  <c r="C482" i="10"/>
  <c r="B482" i="10"/>
  <c r="N481" i="10"/>
  <c r="I481" i="10"/>
  <c r="H481" i="10"/>
  <c r="G481" i="10"/>
  <c r="E481" i="10"/>
  <c r="C481" i="10"/>
  <c r="B481" i="10"/>
  <c r="N480" i="10"/>
  <c r="I480" i="10"/>
  <c r="G480" i="10"/>
  <c r="E480" i="10"/>
  <c r="C480" i="10"/>
  <c r="B480" i="10"/>
  <c r="H480" i="10" s="1"/>
  <c r="N479" i="10"/>
  <c r="G479" i="10"/>
  <c r="C479" i="10"/>
  <c r="B479" i="10"/>
  <c r="H479" i="10" s="1"/>
  <c r="N478" i="10"/>
  <c r="H478" i="10"/>
  <c r="G478" i="10"/>
  <c r="C478" i="10"/>
  <c r="B478" i="10"/>
  <c r="N477" i="10"/>
  <c r="I477" i="10"/>
  <c r="H477" i="10"/>
  <c r="G477" i="10"/>
  <c r="E477" i="10"/>
  <c r="C477" i="10"/>
  <c r="B477" i="10"/>
  <c r="N476" i="10"/>
  <c r="I476" i="10"/>
  <c r="G476" i="10"/>
  <c r="E476" i="10"/>
  <c r="C476" i="10"/>
  <c r="B476" i="10"/>
  <c r="H476" i="10" s="1"/>
  <c r="N475" i="10"/>
  <c r="G475" i="10"/>
  <c r="C475" i="10"/>
  <c r="B475" i="10"/>
  <c r="H475" i="10" s="1"/>
  <c r="N474" i="10"/>
  <c r="H474" i="10"/>
  <c r="G474" i="10"/>
  <c r="C474" i="10"/>
  <c r="B474" i="10"/>
  <c r="N473" i="10"/>
  <c r="I473" i="10"/>
  <c r="H473" i="10"/>
  <c r="G473" i="10"/>
  <c r="E473" i="10"/>
  <c r="C473" i="10"/>
  <c r="B473" i="10"/>
  <c r="N472" i="10"/>
  <c r="I472" i="10"/>
  <c r="G472" i="10"/>
  <c r="E472" i="10"/>
  <c r="C472" i="10"/>
  <c r="B472" i="10"/>
  <c r="H472" i="10" s="1"/>
  <c r="N471" i="10"/>
  <c r="G471" i="10"/>
  <c r="C471" i="10"/>
  <c r="B471" i="10"/>
  <c r="H471" i="10" s="1"/>
  <c r="N470" i="10"/>
  <c r="H470" i="10"/>
  <c r="G470" i="10"/>
  <c r="C470" i="10"/>
  <c r="B470" i="10"/>
  <c r="N469" i="10"/>
  <c r="I469" i="10"/>
  <c r="H469" i="10"/>
  <c r="G469" i="10"/>
  <c r="E469" i="10"/>
  <c r="C469" i="10"/>
  <c r="B469" i="10"/>
  <c r="N468" i="10"/>
  <c r="I468" i="10"/>
  <c r="G468" i="10"/>
  <c r="E468" i="10"/>
  <c r="C468" i="10"/>
  <c r="B468" i="10"/>
  <c r="H468" i="10" s="1"/>
  <c r="N467" i="10"/>
  <c r="G467" i="10"/>
  <c r="C467" i="10"/>
  <c r="B467" i="10"/>
  <c r="H467" i="10" s="1"/>
  <c r="N466" i="10"/>
  <c r="H466" i="10"/>
  <c r="G466" i="10"/>
  <c r="C466" i="10"/>
  <c r="B466" i="10"/>
  <c r="N465" i="10"/>
  <c r="I465" i="10"/>
  <c r="H465" i="10"/>
  <c r="G465" i="10"/>
  <c r="E465" i="10"/>
  <c r="C465" i="10"/>
  <c r="B465" i="10"/>
  <c r="N464" i="10"/>
  <c r="I464" i="10"/>
  <c r="G464" i="10"/>
  <c r="E464" i="10"/>
  <c r="C464" i="10"/>
  <c r="B464" i="10"/>
  <c r="H464" i="10" s="1"/>
  <c r="N463" i="10"/>
  <c r="G463" i="10"/>
  <c r="C463" i="10"/>
  <c r="B463" i="10"/>
  <c r="H463" i="10" s="1"/>
  <c r="N462" i="10"/>
  <c r="H462" i="10"/>
  <c r="G462" i="10"/>
  <c r="C462" i="10"/>
  <c r="B462" i="10"/>
  <c r="N461" i="10"/>
  <c r="I461" i="10"/>
  <c r="H461" i="10"/>
  <c r="G461" i="10"/>
  <c r="E461" i="10"/>
  <c r="C461" i="10"/>
  <c r="B461" i="10"/>
  <c r="N460" i="10"/>
  <c r="I460" i="10"/>
  <c r="G460" i="10"/>
  <c r="E460" i="10"/>
  <c r="C460" i="10"/>
  <c r="B460" i="10"/>
  <c r="H460" i="10" s="1"/>
  <c r="N459" i="10"/>
  <c r="G459" i="10"/>
  <c r="C459" i="10"/>
  <c r="B459" i="10"/>
  <c r="H459" i="10" s="1"/>
  <c r="N458" i="10"/>
  <c r="H458" i="10"/>
  <c r="G458" i="10"/>
  <c r="C458" i="10"/>
  <c r="B458" i="10"/>
  <c r="N457" i="10"/>
  <c r="I457" i="10"/>
  <c r="H457" i="10"/>
  <c r="G457" i="10"/>
  <c r="E457" i="10"/>
  <c r="C457" i="10"/>
  <c r="B457" i="10"/>
  <c r="N456" i="10"/>
  <c r="I456" i="10"/>
  <c r="G456" i="10"/>
  <c r="E456" i="10"/>
  <c r="C456" i="10"/>
  <c r="B456" i="10"/>
  <c r="H456" i="10" s="1"/>
  <c r="N455" i="10"/>
  <c r="G455" i="10"/>
  <c r="C455" i="10"/>
  <c r="B455" i="10"/>
  <c r="H455" i="10" s="1"/>
  <c r="N454" i="10"/>
  <c r="H454" i="10"/>
  <c r="G454" i="10"/>
  <c r="C454" i="10"/>
  <c r="B454" i="10"/>
  <c r="N453" i="10"/>
  <c r="I453" i="10"/>
  <c r="H453" i="10"/>
  <c r="G453" i="10"/>
  <c r="E453" i="10"/>
  <c r="C453" i="10"/>
  <c r="B453" i="10"/>
  <c r="N452" i="10"/>
  <c r="I452" i="10"/>
  <c r="G452" i="10"/>
  <c r="E452" i="10"/>
  <c r="C452" i="10"/>
  <c r="B452" i="10"/>
  <c r="H452" i="10" s="1"/>
  <c r="N451" i="10"/>
  <c r="G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G353" i="10"/>
  <c r="E353" i="10"/>
  <c r="C353" i="10"/>
  <c r="B353" i="10"/>
  <c r="H353" i="10" s="1"/>
  <c r="N352" i="10"/>
  <c r="H352" i="10"/>
  <c r="G352" i="10"/>
  <c r="C352" i="10"/>
  <c r="I352" i="10" s="1"/>
  <c r="B352" i="10"/>
  <c r="N351" i="10"/>
  <c r="I351" i="10"/>
  <c r="G351" i="10"/>
  <c r="E351" i="10"/>
  <c r="C351" i="10"/>
  <c r="B351" i="10"/>
  <c r="H351" i="10" s="1"/>
  <c r="N350" i="10"/>
  <c r="H350" i="10"/>
  <c r="G350" i="10"/>
  <c r="C350" i="10"/>
  <c r="B350" i="10"/>
  <c r="N349" i="10"/>
  <c r="I349" i="10"/>
  <c r="G349" i="10"/>
  <c r="E349" i="10"/>
  <c r="C349" i="10"/>
  <c r="B349" i="10"/>
  <c r="H349" i="10" s="1"/>
  <c r="N348" i="10"/>
  <c r="H348" i="10"/>
  <c r="G348" i="10"/>
  <c r="C348" i="10"/>
  <c r="I348" i="10" s="1"/>
  <c r="B348" i="10"/>
  <c r="N347" i="10"/>
  <c r="I347" i="10"/>
  <c r="G347" i="10"/>
  <c r="E347" i="10"/>
  <c r="C347" i="10"/>
  <c r="B347" i="10"/>
  <c r="H347" i="10" s="1"/>
  <c r="H346" i="10"/>
  <c r="G346" i="10"/>
  <c r="C346" i="10"/>
  <c r="B346" i="10"/>
  <c r="I345" i="10"/>
  <c r="G345" i="10"/>
  <c r="E345" i="10"/>
  <c r="C345" i="10"/>
  <c r="B345" i="10"/>
  <c r="H345" i="10" s="1"/>
  <c r="H344" i="10"/>
  <c r="G344" i="10"/>
  <c r="C344" i="10"/>
  <c r="I344" i="10" s="1"/>
  <c r="B344" i="10"/>
  <c r="I343" i="10"/>
  <c r="G343" i="10"/>
  <c r="E343" i="10"/>
  <c r="C343" i="10"/>
  <c r="B343" i="10"/>
  <c r="H343" i="10" s="1"/>
  <c r="H342" i="10"/>
  <c r="G342" i="10"/>
  <c r="C342" i="10"/>
  <c r="B342" i="10"/>
  <c r="I341" i="10"/>
  <c r="G341" i="10"/>
  <c r="E341" i="10"/>
  <c r="C341" i="10"/>
  <c r="B341" i="10"/>
  <c r="H341" i="10" s="1"/>
  <c r="H340" i="10"/>
  <c r="G340" i="10"/>
  <c r="C340" i="10"/>
  <c r="I340" i="10" s="1"/>
  <c r="B340" i="10"/>
  <c r="I339" i="10"/>
  <c r="G339" i="10"/>
  <c r="E339" i="10"/>
  <c r="C339" i="10"/>
  <c r="B339" i="10"/>
  <c r="H339" i="10" s="1"/>
  <c r="H338" i="10"/>
  <c r="G338" i="10"/>
  <c r="C338" i="10"/>
  <c r="B338" i="10"/>
  <c r="I337" i="10"/>
  <c r="G337" i="10"/>
  <c r="E337" i="10"/>
  <c r="C337" i="10"/>
  <c r="B337" i="10"/>
  <c r="H337" i="10" s="1"/>
  <c r="H336" i="10"/>
  <c r="G336" i="10"/>
  <c r="C336" i="10"/>
  <c r="I336" i="10" s="1"/>
  <c r="B336" i="10"/>
  <c r="I335" i="10"/>
  <c r="G335" i="10"/>
  <c r="E335" i="10"/>
  <c r="C335" i="10"/>
  <c r="B335" i="10"/>
  <c r="H335" i="10" s="1"/>
  <c r="H334" i="10"/>
  <c r="G334" i="10"/>
  <c r="C334" i="10"/>
  <c r="B334" i="10"/>
  <c r="I333" i="10"/>
  <c r="G333" i="10"/>
  <c r="E333" i="10"/>
  <c r="C333" i="10"/>
  <c r="B333" i="10"/>
  <c r="H333" i="10" s="1"/>
  <c r="H332" i="10"/>
  <c r="G332" i="10"/>
  <c r="C332" i="10"/>
  <c r="I332" i="10" s="1"/>
  <c r="B332" i="10"/>
  <c r="I331" i="10"/>
  <c r="G331" i="10"/>
  <c r="E331" i="10"/>
  <c r="C331" i="10"/>
  <c r="B331" i="10"/>
  <c r="H331" i="10" s="1"/>
  <c r="H330" i="10"/>
  <c r="G330" i="10"/>
  <c r="C330" i="10"/>
  <c r="B330" i="10"/>
  <c r="I329" i="10"/>
  <c r="G329" i="10"/>
  <c r="E329" i="10"/>
  <c r="C329" i="10"/>
  <c r="B329" i="10"/>
  <c r="H329" i="10" s="1"/>
  <c r="H328" i="10"/>
  <c r="G328" i="10"/>
  <c r="C328" i="10"/>
  <c r="I328" i="10" s="1"/>
  <c r="B328" i="10"/>
  <c r="I327" i="10"/>
  <c r="G327" i="10"/>
  <c r="E327" i="10"/>
  <c r="C327" i="10"/>
  <c r="B327" i="10"/>
  <c r="H327" i="10" s="1"/>
  <c r="H326" i="10"/>
  <c r="G326" i="10"/>
  <c r="C326" i="10"/>
  <c r="B326" i="10"/>
  <c r="I325" i="10"/>
  <c r="G325" i="10"/>
  <c r="E325" i="10"/>
  <c r="C325" i="10"/>
  <c r="B325" i="10"/>
  <c r="H325" i="10" s="1"/>
  <c r="H324" i="10"/>
  <c r="G324" i="10"/>
  <c r="C324" i="10"/>
  <c r="I324" i="10" s="1"/>
  <c r="B324" i="10"/>
  <c r="I323" i="10"/>
  <c r="G323" i="10"/>
  <c r="E323" i="10"/>
  <c r="C323" i="10"/>
  <c r="B323" i="10"/>
  <c r="H323" i="10" s="1"/>
  <c r="H322" i="10"/>
  <c r="G322" i="10"/>
  <c r="C322" i="10"/>
  <c r="B322" i="10"/>
  <c r="I321" i="10"/>
  <c r="G321" i="10"/>
  <c r="E321" i="10"/>
  <c r="C321" i="10"/>
  <c r="B321" i="10"/>
  <c r="H321" i="10" s="1"/>
  <c r="H320" i="10"/>
  <c r="G320" i="10"/>
  <c r="C320" i="10"/>
  <c r="I320" i="10" s="1"/>
  <c r="B320" i="10"/>
  <c r="I319" i="10"/>
  <c r="G319" i="10"/>
  <c r="E319" i="10"/>
  <c r="C319" i="10"/>
  <c r="B319" i="10"/>
  <c r="H319" i="10" s="1"/>
  <c r="H318" i="10"/>
  <c r="G318" i="10"/>
  <c r="C318" i="10"/>
  <c r="B318" i="10"/>
  <c r="I317" i="10"/>
  <c r="G317" i="10"/>
  <c r="E317" i="10"/>
  <c r="C317" i="10"/>
  <c r="B317" i="10"/>
  <c r="H317" i="10" s="1"/>
  <c r="H316" i="10"/>
  <c r="G316" i="10"/>
  <c r="C316" i="10"/>
  <c r="I316" i="10" s="1"/>
  <c r="B316" i="10"/>
  <c r="I315" i="10"/>
  <c r="G315" i="10"/>
  <c r="E315" i="10"/>
  <c r="C315" i="10"/>
  <c r="B315" i="10"/>
  <c r="H315" i="10" s="1"/>
  <c r="H314" i="10"/>
  <c r="G314" i="10"/>
  <c r="C314" i="10"/>
  <c r="B314" i="10"/>
  <c r="I313" i="10"/>
  <c r="G313" i="10"/>
  <c r="E313" i="10"/>
  <c r="C313" i="10"/>
  <c r="B313" i="10"/>
  <c r="H313" i="10" s="1"/>
  <c r="H312" i="10"/>
  <c r="G312" i="10"/>
  <c r="C312" i="10"/>
  <c r="I312" i="10" s="1"/>
  <c r="B312" i="10"/>
  <c r="I311" i="10"/>
  <c r="G311" i="10"/>
  <c r="E311" i="10"/>
  <c r="C311" i="10"/>
  <c r="B311" i="10"/>
  <c r="H311" i="10" s="1"/>
  <c r="H310" i="10"/>
  <c r="G310" i="10"/>
  <c r="C310" i="10"/>
  <c r="B310" i="10"/>
  <c r="I309" i="10"/>
  <c r="G309" i="10"/>
  <c r="E309" i="10"/>
  <c r="C309" i="10"/>
  <c r="B309" i="10"/>
  <c r="H309" i="10" s="1"/>
  <c r="H308" i="10"/>
  <c r="G308" i="10"/>
  <c r="C308" i="10"/>
  <c r="I308" i="10" s="1"/>
  <c r="B308" i="10"/>
  <c r="I307" i="10"/>
  <c r="G307" i="10"/>
  <c r="E307" i="10"/>
  <c r="C307" i="10"/>
  <c r="B307" i="10"/>
  <c r="H307" i="10" s="1"/>
  <c r="H306" i="10"/>
  <c r="G306" i="10"/>
  <c r="C306" i="10"/>
  <c r="B306" i="10"/>
  <c r="I305" i="10"/>
  <c r="G305" i="10"/>
  <c r="E305" i="10"/>
  <c r="C305" i="10"/>
  <c r="B305" i="10"/>
  <c r="H305" i="10" s="1"/>
  <c r="H304" i="10"/>
  <c r="G304" i="10"/>
  <c r="C304" i="10"/>
  <c r="I304" i="10" s="1"/>
  <c r="B304" i="10"/>
  <c r="I303" i="10"/>
  <c r="G303" i="10"/>
  <c r="E303" i="10"/>
  <c r="C303" i="10"/>
  <c r="B303" i="10"/>
  <c r="H303" i="10" s="1"/>
  <c r="H302" i="10"/>
  <c r="G302" i="10"/>
  <c r="C302" i="10"/>
  <c r="B302" i="10"/>
  <c r="I301" i="10"/>
  <c r="G301" i="10"/>
  <c r="E301" i="10"/>
  <c r="C301" i="10"/>
  <c r="B301" i="10"/>
  <c r="H301" i="10" s="1"/>
  <c r="H300" i="10"/>
  <c r="G300" i="10"/>
  <c r="C300" i="10"/>
  <c r="I300" i="10" s="1"/>
  <c r="B300" i="10"/>
  <c r="N299" i="10"/>
  <c r="I299" i="10"/>
  <c r="G299" i="10"/>
  <c r="E299" i="10"/>
  <c r="C299" i="10"/>
  <c r="B299" i="10"/>
  <c r="H299" i="10" s="1"/>
  <c r="N298" i="10"/>
  <c r="H298" i="10"/>
  <c r="G298" i="10"/>
  <c r="C298" i="10"/>
  <c r="B298" i="10"/>
  <c r="N297" i="10"/>
  <c r="I297" i="10"/>
  <c r="G297" i="10"/>
  <c r="E297" i="10"/>
  <c r="C297" i="10"/>
  <c r="B297" i="10"/>
  <c r="H297" i="10" s="1"/>
  <c r="N296" i="10"/>
  <c r="H296" i="10"/>
  <c r="G296" i="10"/>
  <c r="C296" i="10"/>
  <c r="I296" i="10" s="1"/>
  <c r="B296" i="10"/>
  <c r="N295" i="10"/>
  <c r="I295" i="10"/>
  <c r="G295" i="10"/>
  <c r="E295" i="10"/>
  <c r="C295" i="10"/>
  <c r="B295" i="10"/>
  <c r="H295" i="10" s="1"/>
  <c r="N294" i="10"/>
  <c r="H294" i="10"/>
  <c r="G294" i="10"/>
  <c r="C294" i="10"/>
  <c r="B294" i="10"/>
  <c r="N293" i="10"/>
  <c r="I293" i="10"/>
  <c r="G293" i="10"/>
  <c r="E293" i="10"/>
  <c r="C293" i="10"/>
  <c r="B293" i="10"/>
  <c r="H293" i="10" s="1"/>
  <c r="N292" i="10"/>
  <c r="H292" i="10"/>
  <c r="G292" i="10"/>
  <c r="C292" i="10"/>
  <c r="I292" i="10" s="1"/>
  <c r="B292" i="10"/>
  <c r="N291" i="10"/>
  <c r="I291" i="10"/>
  <c r="G291" i="10"/>
  <c r="E291" i="10"/>
  <c r="C291" i="10"/>
  <c r="B291" i="10"/>
  <c r="H291" i="10" s="1"/>
  <c r="N290" i="10"/>
  <c r="H290" i="10"/>
  <c r="G290" i="10"/>
  <c r="C290" i="10"/>
  <c r="B290" i="10"/>
  <c r="N289" i="10"/>
  <c r="I289" i="10"/>
  <c r="G289" i="10"/>
  <c r="E289" i="10"/>
  <c r="C289" i="10"/>
  <c r="B289" i="10"/>
  <c r="H289" i="10" s="1"/>
  <c r="N288" i="10"/>
  <c r="H288" i="10"/>
  <c r="G288" i="10"/>
  <c r="C288" i="10"/>
  <c r="I288" i="10" s="1"/>
  <c r="B288" i="10"/>
  <c r="N287" i="10"/>
  <c r="I287" i="10"/>
  <c r="G287" i="10"/>
  <c r="E287" i="10"/>
  <c r="C287" i="10"/>
  <c r="B287" i="10"/>
  <c r="H287" i="10" s="1"/>
  <c r="N286" i="10"/>
  <c r="H286" i="10"/>
  <c r="G286" i="10"/>
  <c r="C286" i="10"/>
  <c r="B286" i="10"/>
  <c r="N285" i="10"/>
  <c r="I285" i="10"/>
  <c r="G285" i="10"/>
  <c r="E285" i="10"/>
  <c r="C285" i="10"/>
  <c r="B285" i="10"/>
  <c r="H285" i="10" s="1"/>
  <c r="N284" i="10"/>
  <c r="H284" i="10"/>
  <c r="G284" i="10"/>
  <c r="C284" i="10"/>
  <c r="I284" i="10" s="1"/>
  <c r="B284" i="10"/>
  <c r="N283" i="10"/>
  <c r="I283" i="10"/>
  <c r="G283" i="10"/>
  <c r="E283" i="10"/>
  <c r="C283" i="10"/>
  <c r="B283" i="10"/>
  <c r="H283" i="10" s="1"/>
  <c r="N282" i="10"/>
  <c r="H282" i="10"/>
  <c r="G282" i="10"/>
  <c r="C282" i="10"/>
  <c r="B282" i="10"/>
  <c r="N281" i="10"/>
  <c r="I281" i="10"/>
  <c r="G281" i="10"/>
  <c r="E281" i="10"/>
  <c r="C281" i="10"/>
  <c r="B281" i="10"/>
  <c r="H281" i="10" s="1"/>
  <c r="N280" i="10"/>
  <c r="H280" i="10"/>
  <c r="G280" i="10"/>
  <c r="C280" i="10"/>
  <c r="I280" i="10" s="1"/>
  <c r="B280" i="10"/>
  <c r="N279" i="10"/>
  <c r="I279" i="10"/>
  <c r="G279" i="10"/>
  <c r="E279" i="10"/>
  <c r="C279" i="10"/>
  <c r="B279" i="10"/>
  <c r="H279" i="10" s="1"/>
  <c r="N278" i="10"/>
  <c r="H278" i="10"/>
  <c r="G278" i="10"/>
  <c r="C278" i="10"/>
  <c r="B278" i="10"/>
  <c r="N277" i="10"/>
  <c r="I277" i="10"/>
  <c r="G277" i="10"/>
  <c r="E277" i="10"/>
  <c r="C277" i="10"/>
  <c r="B277" i="10"/>
  <c r="H277" i="10" s="1"/>
  <c r="N276" i="10"/>
  <c r="H276" i="10"/>
  <c r="G276" i="10"/>
  <c r="C276" i="10"/>
  <c r="I276" i="10" s="1"/>
  <c r="B276" i="10"/>
  <c r="N275" i="10"/>
  <c r="I275" i="10"/>
  <c r="G275" i="10"/>
  <c r="E275" i="10"/>
  <c r="C275" i="10"/>
  <c r="B275" i="10"/>
  <c r="H275" i="10" s="1"/>
  <c r="N274" i="10"/>
  <c r="H274" i="10"/>
  <c r="G274" i="10"/>
  <c r="C274" i="10"/>
  <c r="B274" i="10"/>
  <c r="N273" i="10"/>
  <c r="I273" i="10"/>
  <c r="G273" i="10"/>
  <c r="E273" i="10"/>
  <c r="C273" i="10"/>
  <c r="B273" i="10"/>
  <c r="H273" i="10" s="1"/>
  <c r="N272" i="10"/>
  <c r="H272" i="10"/>
  <c r="G272" i="10"/>
  <c r="C272" i="10"/>
  <c r="I272" i="10" s="1"/>
  <c r="B272" i="10"/>
  <c r="N271" i="10"/>
  <c r="I271" i="10"/>
  <c r="G271" i="10"/>
  <c r="E271" i="10"/>
  <c r="C271" i="10"/>
  <c r="B271" i="10"/>
  <c r="H271" i="10" s="1"/>
  <c r="N270" i="10"/>
  <c r="H270" i="10"/>
  <c r="G270" i="10"/>
  <c r="C270" i="10"/>
  <c r="B270" i="10"/>
  <c r="N269" i="10"/>
  <c r="I269" i="10"/>
  <c r="G269" i="10"/>
  <c r="E269" i="10"/>
  <c r="C269" i="10"/>
  <c r="B269" i="10"/>
  <c r="H269" i="10" s="1"/>
  <c r="N268" i="10"/>
  <c r="H268" i="10"/>
  <c r="G268" i="10"/>
  <c r="C268" i="10"/>
  <c r="I268" i="10" s="1"/>
  <c r="B268" i="10"/>
  <c r="N267" i="10"/>
  <c r="I267" i="10"/>
  <c r="G267" i="10"/>
  <c r="E267" i="10"/>
  <c r="C267" i="10"/>
  <c r="B267" i="10"/>
  <c r="H267" i="10" s="1"/>
  <c r="N266" i="10"/>
  <c r="H266" i="10"/>
  <c r="G266" i="10"/>
  <c r="C266" i="10"/>
  <c r="B266" i="10"/>
  <c r="N265" i="10"/>
  <c r="I265" i="10"/>
  <c r="G265" i="10"/>
  <c r="E265" i="10"/>
  <c r="C265" i="10"/>
  <c r="B265" i="10"/>
  <c r="H265" i="10" s="1"/>
  <c r="N264" i="10"/>
  <c r="H264" i="10"/>
  <c r="G264" i="10"/>
  <c r="C264" i="10"/>
  <c r="I264" i="10" s="1"/>
  <c r="B264" i="10"/>
  <c r="N263" i="10"/>
  <c r="I263" i="10"/>
  <c r="G263" i="10"/>
  <c r="E263" i="10"/>
  <c r="C263" i="10"/>
  <c r="B263" i="10"/>
  <c r="H263" i="10" s="1"/>
  <c r="N262" i="10"/>
  <c r="H262" i="10"/>
  <c r="G262" i="10"/>
  <c r="C262" i="10"/>
  <c r="B262" i="10"/>
  <c r="N261" i="10"/>
  <c r="I261" i="10"/>
  <c r="G261" i="10"/>
  <c r="E261" i="10"/>
  <c r="C261" i="10"/>
  <c r="B261" i="10"/>
  <c r="H261" i="10" s="1"/>
  <c r="N260" i="10"/>
  <c r="H260" i="10"/>
  <c r="G260" i="10"/>
  <c r="C260" i="10"/>
  <c r="I260" i="10" s="1"/>
  <c r="B260" i="10"/>
  <c r="N259" i="10"/>
  <c r="I259" i="10"/>
  <c r="G259" i="10"/>
  <c r="E259" i="10"/>
  <c r="C259" i="10"/>
  <c r="B259" i="10"/>
  <c r="H259" i="10" s="1"/>
  <c r="N258" i="10"/>
  <c r="H258" i="10"/>
  <c r="G258" i="10"/>
  <c r="C258" i="10"/>
  <c r="B258" i="10"/>
  <c r="N257" i="10"/>
  <c r="I257" i="10"/>
  <c r="G257" i="10"/>
  <c r="E257" i="10"/>
  <c r="C257" i="10"/>
  <c r="B257" i="10"/>
  <c r="H257" i="10" s="1"/>
  <c r="N256" i="10"/>
  <c r="H256" i="10"/>
  <c r="G256" i="10"/>
  <c r="C256" i="10"/>
  <c r="I256" i="10" s="1"/>
  <c r="B256" i="10"/>
  <c r="N255" i="10"/>
  <c r="I255" i="10"/>
  <c r="G255" i="10"/>
  <c r="E255" i="10"/>
  <c r="C255" i="10"/>
  <c r="B255" i="10"/>
  <c r="H255" i="10" s="1"/>
  <c r="N254" i="10"/>
  <c r="H254" i="10"/>
  <c r="G254" i="10"/>
  <c r="C254" i="10"/>
  <c r="B254" i="10"/>
  <c r="N253" i="10"/>
  <c r="I253" i="10"/>
  <c r="G253" i="10"/>
  <c r="E253" i="10"/>
  <c r="C253" i="10"/>
  <c r="B253" i="10"/>
  <c r="H253" i="10" s="1"/>
  <c r="N252" i="10"/>
  <c r="H252" i="10"/>
  <c r="G252" i="10"/>
  <c r="C252" i="10"/>
  <c r="I252" i="10" s="1"/>
  <c r="B252" i="10"/>
  <c r="N251" i="10"/>
  <c r="I251" i="10"/>
  <c r="G251" i="10"/>
  <c r="E251" i="10"/>
  <c r="C251" i="10"/>
  <c r="B251" i="10"/>
  <c r="H251" i="10" s="1"/>
  <c r="N250" i="10"/>
  <c r="H250" i="10"/>
  <c r="G250" i="10"/>
  <c r="C250" i="10"/>
  <c r="B250" i="10"/>
  <c r="N249" i="10"/>
  <c r="I249" i="10"/>
  <c r="G249" i="10"/>
  <c r="E249" i="10"/>
  <c r="C249" i="10"/>
  <c r="B249" i="10"/>
  <c r="H249" i="10" s="1"/>
  <c r="N248" i="10"/>
  <c r="H248" i="10"/>
  <c r="G248" i="10"/>
  <c r="C248" i="10"/>
  <c r="I248" i="10" s="1"/>
  <c r="B248" i="10"/>
  <c r="N247" i="10"/>
  <c r="I247" i="10"/>
  <c r="G247" i="10"/>
  <c r="E247" i="10"/>
  <c r="C247" i="10"/>
  <c r="B247" i="10"/>
  <c r="H247" i="10" s="1"/>
  <c r="N246" i="10"/>
  <c r="H246" i="10"/>
  <c r="G246" i="10"/>
  <c r="C246" i="10"/>
  <c r="B246" i="10"/>
  <c r="N245" i="10"/>
  <c r="I245" i="10"/>
  <c r="G245" i="10"/>
  <c r="E245" i="10"/>
  <c r="C245" i="10"/>
  <c r="B245" i="10"/>
  <c r="H245" i="10" s="1"/>
  <c r="N244" i="10"/>
  <c r="H244" i="10"/>
  <c r="G244" i="10"/>
  <c r="C244" i="10"/>
  <c r="I244" i="10" s="1"/>
  <c r="B244" i="10"/>
  <c r="N243" i="10"/>
  <c r="I243" i="10"/>
  <c r="G243" i="10"/>
  <c r="E243" i="10"/>
  <c r="C243" i="10"/>
  <c r="B243" i="10"/>
  <c r="H243" i="10" s="1"/>
  <c r="N242" i="10"/>
  <c r="H242" i="10"/>
  <c r="G242" i="10"/>
  <c r="C242" i="10"/>
  <c r="B242" i="10"/>
  <c r="N241" i="10"/>
  <c r="I241" i="10"/>
  <c r="G241" i="10"/>
  <c r="E241" i="10"/>
  <c r="C241" i="10"/>
  <c r="B241" i="10"/>
  <c r="H241" i="10" s="1"/>
  <c r="N240" i="10"/>
  <c r="H240" i="10"/>
  <c r="G240" i="10"/>
  <c r="C240" i="10"/>
  <c r="I240" i="10" s="1"/>
  <c r="B240" i="10"/>
  <c r="N239" i="10"/>
  <c r="I239" i="10"/>
  <c r="G239" i="10"/>
  <c r="E239" i="10"/>
  <c r="C239" i="10"/>
  <c r="B239" i="10"/>
  <c r="H239" i="10" s="1"/>
  <c r="N238" i="10"/>
  <c r="H238" i="10"/>
  <c r="G238" i="10"/>
  <c r="C238" i="10"/>
  <c r="B238" i="10"/>
  <c r="N237" i="10"/>
  <c r="I237" i="10"/>
  <c r="G237" i="10"/>
  <c r="E237" i="10"/>
  <c r="C237" i="10"/>
  <c r="B237" i="10"/>
  <c r="H237" i="10" s="1"/>
  <c r="N236" i="10"/>
  <c r="H236" i="10"/>
  <c r="G236" i="10"/>
  <c r="C236" i="10"/>
  <c r="I236" i="10" s="1"/>
  <c r="B236" i="10"/>
  <c r="N235" i="10"/>
  <c r="I235" i="10"/>
  <c r="G235" i="10"/>
  <c r="E235" i="10"/>
  <c r="C235" i="10"/>
  <c r="B235" i="10"/>
  <c r="H235" i="10" s="1"/>
  <c r="N234" i="10"/>
  <c r="H234" i="10"/>
  <c r="G234" i="10"/>
  <c r="C234" i="10"/>
  <c r="B234" i="10"/>
  <c r="N233" i="10"/>
  <c r="I233" i="10"/>
  <c r="G233" i="10"/>
  <c r="E233" i="10"/>
  <c r="C233" i="10"/>
  <c r="B233" i="10"/>
  <c r="H233" i="10" s="1"/>
  <c r="N232" i="10"/>
  <c r="H232" i="10"/>
  <c r="G232" i="10"/>
  <c r="C232" i="10"/>
  <c r="I232" i="10" s="1"/>
  <c r="B232" i="10"/>
  <c r="N231" i="10"/>
  <c r="I231" i="10"/>
  <c r="G231" i="10"/>
  <c r="E231" i="10"/>
  <c r="C231" i="10"/>
  <c r="B231" i="10"/>
  <c r="H231" i="10" s="1"/>
  <c r="N230" i="10"/>
  <c r="H230" i="10"/>
  <c r="G230" i="10"/>
  <c r="C230" i="10"/>
  <c r="B230" i="10"/>
  <c r="N229" i="10"/>
  <c r="I229" i="10"/>
  <c r="G229" i="10"/>
  <c r="E229" i="10"/>
  <c r="C229" i="10"/>
  <c r="B229" i="10"/>
  <c r="H229" i="10" s="1"/>
  <c r="N228" i="10"/>
  <c r="H228" i="10"/>
  <c r="G228" i="10"/>
  <c r="C228" i="10"/>
  <c r="I228" i="10" s="1"/>
  <c r="B228" i="10"/>
  <c r="N227" i="10"/>
  <c r="I227" i="10"/>
  <c r="G227" i="10"/>
  <c r="E227" i="10"/>
  <c r="C227" i="10"/>
  <c r="B227" i="10"/>
  <c r="H227" i="10" s="1"/>
  <c r="N226" i="10"/>
  <c r="H226" i="10"/>
  <c r="G226" i="10"/>
  <c r="C226" i="10"/>
  <c r="B226" i="10"/>
  <c r="N225" i="10"/>
  <c r="I225" i="10"/>
  <c r="G225" i="10"/>
  <c r="E225" i="10"/>
  <c r="C225" i="10"/>
  <c r="B225" i="10"/>
  <c r="H225" i="10" s="1"/>
  <c r="N224" i="10"/>
  <c r="H224" i="10"/>
  <c r="G224" i="10"/>
  <c r="C224" i="10"/>
  <c r="I224" i="10" s="1"/>
  <c r="B224" i="10"/>
  <c r="N223" i="10"/>
  <c r="I223" i="10"/>
  <c r="G223" i="10"/>
  <c r="E223" i="10"/>
  <c r="C223" i="10"/>
  <c r="B223" i="10"/>
  <c r="H223" i="10" s="1"/>
  <c r="N222" i="10"/>
  <c r="H222" i="10"/>
  <c r="G222" i="10"/>
  <c r="C222" i="10"/>
  <c r="B222" i="10"/>
  <c r="N221" i="10"/>
  <c r="I221" i="10"/>
  <c r="G221" i="10"/>
  <c r="E221" i="10"/>
  <c r="C221" i="10"/>
  <c r="B221" i="10"/>
  <c r="H221" i="10" s="1"/>
  <c r="N220" i="10"/>
  <c r="H220" i="10"/>
  <c r="G220" i="10"/>
  <c r="C220" i="10"/>
  <c r="I220" i="10" s="1"/>
  <c r="B220" i="10"/>
  <c r="N219" i="10"/>
  <c r="I219" i="10"/>
  <c r="G219" i="10"/>
  <c r="E219" i="10"/>
  <c r="C219" i="10"/>
  <c r="B219" i="10"/>
  <c r="H219" i="10" s="1"/>
  <c r="N218" i="10"/>
  <c r="H218" i="10"/>
  <c r="G218" i="10"/>
  <c r="C218" i="10"/>
  <c r="B218" i="10"/>
  <c r="N217" i="10"/>
  <c r="I217" i="10"/>
  <c r="G217" i="10"/>
  <c r="E217" i="10"/>
  <c r="C217" i="10"/>
  <c r="B217" i="10"/>
  <c r="H217" i="10" s="1"/>
  <c r="N216" i="10"/>
  <c r="H216" i="10"/>
  <c r="G216" i="10"/>
  <c r="C216" i="10"/>
  <c r="I216" i="10" s="1"/>
  <c r="B216" i="10"/>
  <c r="N215" i="10"/>
  <c r="I215" i="10"/>
  <c r="G215" i="10"/>
  <c r="E215" i="10"/>
  <c r="C215" i="10"/>
  <c r="B215" i="10"/>
  <c r="H215" i="10" s="1"/>
  <c r="N214" i="10"/>
  <c r="H214" i="10"/>
  <c r="G214" i="10"/>
  <c r="C214" i="10"/>
  <c r="B214" i="10"/>
  <c r="N213" i="10"/>
  <c r="I213" i="10"/>
  <c r="G213" i="10"/>
  <c r="E213" i="10"/>
  <c r="C213" i="10"/>
  <c r="B213" i="10"/>
  <c r="H213" i="10" s="1"/>
  <c r="N212" i="10"/>
  <c r="H212" i="10"/>
  <c r="G212" i="10"/>
  <c r="C212" i="10"/>
  <c r="I212" i="10" s="1"/>
  <c r="B212" i="10"/>
  <c r="N211" i="10"/>
  <c r="I211" i="10"/>
  <c r="G211" i="10"/>
  <c r="E211" i="10"/>
  <c r="C211" i="10"/>
  <c r="B211" i="10"/>
  <c r="H211" i="10" s="1"/>
  <c r="N210" i="10"/>
  <c r="H210" i="10"/>
  <c r="G210" i="10"/>
  <c r="C210" i="10"/>
  <c r="B210" i="10"/>
  <c r="N209" i="10"/>
  <c r="I209" i="10"/>
  <c r="G209" i="10"/>
  <c r="E209" i="10"/>
  <c r="C209" i="10"/>
  <c r="B209" i="10"/>
  <c r="H209" i="10" s="1"/>
  <c r="N208" i="10"/>
  <c r="H208" i="10"/>
  <c r="G208" i="10"/>
  <c r="C208" i="10"/>
  <c r="I208" i="10" s="1"/>
  <c r="B208" i="10"/>
  <c r="N207" i="10"/>
  <c r="I207" i="10"/>
  <c r="G207" i="10"/>
  <c r="E207" i="10"/>
  <c r="C207" i="10"/>
  <c r="B207" i="10"/>
  <c r="H207" i="10" s="1"/>
  <c r="N206" i="10"/>
  <c r="H206" i="10"/>
  <c r="G206" i="10"/>
  <c r="C206" i="10"/>
  <c r="B206" i="10"/>
  <c r="N205" i="10"/>
  <c r="I205" i="10"/>
  <c r="G205" i="10"/>
  <c r="E205" i="10"/>
  <c r="C205" i="10"/>
  <c r="B205" i="10"/>
  <c r="H205" i="10" s="1"/>
  <c r="N204" i="10"/>
  <c r="H204" i="10"/>
  <c r="G204" i="10"/>
  <c r="C204" i="10"/>
  <c r="I204" i="10" s="1"/>
  <c r="B204" i="10"/>
  <c r="N203" i="10"/>
  <c r="I203" i="10"/>
  <c r="G203" i="10"/>
  <c r="E203" i="10"/>
  <c r="C203" i="10"/>
  <c r="B203" i="10"/>
  <c r="H203" i="10" s="1"/>
  <c r="N202" i="10"/>
  <c r="H202" i="10"/>
  <c r="G202" i="10"/>
  <c r="C202" i="10"/>
  <c r="B202" i="10"/>
  <c r="N201" i="10"/>
  <c r="I201" i="10"/>
  <c r="G201" i="10"/>
  <c r="E201" i="10"/>
  <c r="C201" i="10"/>
  <c r="B201" i="10"/>
  <c r="H201" i="10" s="1"/>
  <c r="N200" i="10"/>
  <c r="H200" i="10"/>
  <c r="G200" i="10"/>
  <c r="C200" i="10"/>
  <c r="I200" i="10" s="1"/>
  <c r="B200" i="10"/>
  <c r="N199" i="10"/>
  <c r="I199" i="10"/>
  <c r="G199" i="10"/>
  <c r="E199" i="10"/>
  <c r="C199" i="10"/>
  <c r="B199" i="10"/>
  <c r="H199" i="10" s="1"/>
  <c r="N198" i="10"/>
  <c r="H198" i="10"/>
  <c r="G198" i="10"/>
  <c r="C198" i="10"/>
  <c r="B198" i="10"/>
  <c r="N197" i="10"/>
  <c r="I197" i="10"/>
  <c r="G197" i="10"/>
  <c r="E197" i="10"/>
  <c r="C197" i="10"/>
  <c r="B197" i="10"/>
  <c r="H197" i="10" s="1"/>
  <c r="N196" i="10"/>
  <c r="H196" i="10"/>
  <c r="G196" i="10"/>
  <c r="C196" i="10"/>
  <c r="I196" i="10" s="1"/>
  <c r="B196" i="10"/>
  <c r="N195" i="10"/>
  <c r="I195" i="10"/>
  <c r="G195" i="10"/>
  <c r="E195" i="10"/>
  <c r="C195" i="10"/>
  <c r="B195" i="10"/>
  <c r="H195" i="10" s="1"/>
  <c r="N194" i="10"/>
  <c r="H194" i="10"/>
  <c r="G194" i="10"/>
  <c r="C194" i="10"/>
  <c r="B194" i="10"/>
  <c r="N193" i="10"/>
  <c r="I193" i="10"/>
  <c r="G193" i="10"/>
  <c r="E193" i="10"/>
  <c r="C193" i="10"/>
  <c r="B193" i="10"/>
  <c r="H193" i="10" s="1"/>
  <c r="N192" i="10"/>
  <c r="H192" i="10"/>
  <c r="G192" i="10"/>
  <c r="C192" i="10"/>
  <c r="I192" i="10" s="1"/>
  <c r="B192" i="10"/>
  <c r="N191" i="10"/>
  <c r="I191" i="10"/>
  <c r="G191" i="10"/>
  <c r="E191" i="10"/>
  <c r="C191" i="10"/>
  <c r="B191" i="10"/>
  <c r="H191" i="10" s="1"/>
  <c r="N190" i="10"/>
  <c r="H190" i="10"/>
  <c r="G190" i="10"/>
  <c r="C190" i="10"/>
  <c r="B190" i="10"/>
  <c r="N189" i="10"/>
  <c r="I189" i="10"/>
  <c r="G189" i="10"/>
  <c r="E189" i="10"/>
  <c r="C189" i="10"/>
  <c r="B189" i="10"/>
  <c r="H189" i="10" s="1"/>
  <c r="N188" i="10"/>
  <c r="H188" i="10"/>
  <c r="G188" i="10"/>
  <c r="C188" i="10"/>
  <c r="I188" i="10" s="1"/>
  <c r="B188" i="10"/>
  <c r="N187" i="10"/>
  <c r="I187" i="10"/>
  <c r="G187" i="10"/>
  <c r="E187" i="10"/>
  <c r="C187" i="10"/>
  <c r="B187" i="10"/>
  <c r="H187" i="10" s="1"/>
  <c r="N186" i="10"/>
  <c r="H186" i="10"/>
  <c r="G186" i="10"/>
  <c r="C186" i="10"/>
  <c r="B186" i="10"/>
  <c r="N185" i="10"/>
  <c r="I185" i="10"/>
  <c r="G185" i="10"/>
  <c r="E185" i="10"/>
  <c r="C185" i="10"/>
  <c r="B185" i="10"/>
  <c r="H185" i="10" s="1"/>
  <c r="N184" i="10"/>
  <c r="H184" i="10"/>
  <c r="G184" i="10"/>
  <c r="C184" i="10"/>
  <c r="I184" i="10" s="1"/>
  <c r="B184" i="10"/>
  <c r="N183" i="10"/>
  <c r="I183" i="10"/>
  <c r="G183" i="10"/>
  <c r="E183" i="10"/>
  <c r="C183" i="10"/>
  <c r="B183" i="10"/>
  <c r="H183" i="10" s="1"/>
  <c r="N182" i="10"/>
  <c r="H182" i="10"/>
  <c r="G182" i="10"/>
  <c r="C182" i="10"/>
  <c r="B182" i="10"/>
  <c r="N181" i="10"/>
  <c r="I181" i="10"/>
  <c r="G181" i="10"/>
  <c r="E181" i="10"/>
  <c r="C181" i="10"/>
  <c r="B181" i="10"/>
  <c r="H181" i="10" s="1"/>
  <c r="N180" i="10"/>
  <c r="H180" i="10"/>
  <c r="G180" i="10"/>
  <c r="C180" i="10"/>
  <c r="I180" i="10" s="1"/>
  <c r="B180" i="10"/>
  <c r="N179" i="10"/>
  <c r="I179" i="10"/>
  <c r="G179" i="10"/>
  <c r="E179" i="10"/>
  <c r="C179" i="10"/>
  <c r="B179" i="10"/>
  <c r="H179" i="10" s="1"/>
  <c r="N178" i="10"/>
  <c r="H178" i="10"/>
  <c r="G178" i="10"/>
  <c r="C178" i="10"/>
  <c r="B178" i="10"/>
  <c r="N177" i="10"/>
  <c r="I177" i="10"/>
  <c r="G177" i="10"/>
  <c r="E177" i="10"/>
  <c r="C177" i="10"/>
  <c r="B177" i="10"/>
  <c r="H177" i="10" s="1"/>
  <c r="N176" i="10"/>
  <c r="H176" i="10"/>
  <c r="G176" i="10"/>
  <c r="C176" i="10"/>
  <c r="I176" i="10" s="1"/>
  <c r="B176" i="10"/>
  <c r="N175" i="10"/>
  <c r="I175" i="10"/>
  <c r="G175" i="10"/>
  <c r="E175" i="10"/>
  <c r="C175" i="10"/>
  <c r="B175" i="10"/>
  <c r="H175" i="10" s="1"/>
  <c r="N174" i="10"/>
  <c r="H174" i="10"/>
  <c r="G174" i="10"/>
  <c r="C174" i="10"/>
  <c r="B174" i="10"/>
  <c r="N173" i="10"/>
  <c r="I173" i="10"/>
  <c r="G173" i="10"/>
  <c r="E173" i="10"/>
  <c r="C173" i="10"/>
  <c r="B173" i="10"/>
  <c r="H173" i="10" s="1"/>
  <c r="N172" i="10"/>
  <c r="H172" i="10"/>
  <c r="G172" i="10"/>
  <c r="C172" i="10"/>
  <c r="I172" i="10" s="1"/>
  <c r="B172" i="10"/>
  <c r="N171" i="10"/>
  <c r="I171" i="10"/>
  <c r="G171" i="10"/>
  <c r="E171" i="10"/>
  <c r="C171" i="10"/>
  <c r="B171" i="10"/>
  <c r="H171" i="10" s="1"/>
  <c r="N170" i="10"/>
  <c r="H170" i="10"/>
  <c r="G170" i="10"/>
  <c r="C170" i="10"/>
  <c r="B170" i="10"/>
  <c r="N169" i="10"/>
  <c r="I169" i="10"/>
  <c r="G169" i="10"/>
  <c r="E169" i="10"/>
  <c r="C169" i="10"/>
  <c r="B169" i="10"/>
  <c r="H169" i="10" s="1"/>
  <c r="N168" i="10"/>
  <c r="H168" i="10"/>
  <c r="G168" i="10"/>
  <c r="C168" i="10"/>
  <c r="I168" i="10" s="1"/>
  <c r="B168" i="10"/>
  <c r="N167" i="10"/>
  <c r="I167" i="10"/>
  <c r="G167" i="10"/>
  <c r="E167" i="10"/>
  <c r="C167" i="10"/>
  <c r="B167" i="10"/>
  <c r="H167" i="10" s="1"/>
  <c r="N166" i="10"/>
  <c r="H166" i="10"/>
  <c r="G166" i="10"/>
  <c r="C166" i="10"/>
  <c r="B166" i="10"/>
  <c r="N165" i="10"/>
  <c r="I165" i="10"/>
  <c r="G165" i="10"/>
  <c r="E165" i="10"/>
  <c r="C165" i="10"/>
  <c r="B165" i="10"/>
  <c r="H165" i="10" s="1"/>
  <c r="N164" i="10"/>
  <c r="H164" i="10"/>
  <c r="G164" i="10"/>
  <c r="C164" i="10"/>
  <c r="I164" i="10" s="1"/>
  <c r="B164" i="10"/>
  <c r="N163" i="10"/>
  <c r="I163" i="10"/>
  <c r="G163" i="10"/>
  <c r="E163" i="10"/>
  <c r="C163" i="10"/>
  <c r="B163" i="10"/>
  <c r="H163" i="10" s="1"/>
  <c r="N162" i="10"/>
  <c r="H162" i="10"/>
  <c r="G162" i="10"/>
  <c r="C162" i="10"/>
  <c r="B162" i="10"/>
  <c r="N161" i="10"/>
  <c r="I161" i="10"/>
  <c r="G161" i="10"/>
  <c r="E161" i="10"/>
  <c r="C161" i="10"/>
  <c r="B161" i="10"/>
  <c r="H161" i="10" s="1"/>
  <c r="N160" i="10"/>
  <c r="H160" i="10"/>
  <c r="G160" i="10"/>
  <c r="C160" i="10"/>
  <c r="I160" i="10" s="1"/>
  <c r="B160" i="10"/>
  <c r="N159" i="10"/>
  <c r="I159" i="10"/>
  <c r="G159" i="10"/>
  <c r="E159" i="10"/>
  <c r="C159" i="10"/>
  <c r="B159" i="10"/>
  <c r="H159" i="10" s="1"/>
  <c r="N158" i="10"/>
  <c r="H158" i="10"/>
  <c r="G158" i="10"/>
  <c r="C158" i="10"/>
  <c r="B158" i="10"/>
  <c r="N157" i="10"/>
  <c r="I157" i="10"/>
  <c r="G157" i="10"/>
  <c r="E157" i="10"/>
  <c r="C157" i="10"/>
  <c r="B157" i="10"/>
  <c r="H157" i="10" s="1"/>
  <c r="N156" i="10"/>
  <c r="H156" i="10"/>
  <c r="G156" i="10"/>
  <c r="C156" i="10"/>
  <c r="I156" i="10" s="1"/>
  <c r="B156" i="10"/>
  <c r="N155" i="10"/>
  <c r="I155" i="10"/>
  <c r="G155" i="10"/>
  <c r="E155" i="10"/>
  <c r="C155" i="10"/>
  <c r="B155" i="10"/>
  <c r="H155" i="10" s="1"/>
  <c r="N154" i="10"/>
  <c r="H154" i="10"/>
  <c r="G154" i="10"/>
  <c r="C154" i="10"/>
  <c r="B154" i="10"/>
  <c r="N153" i="10"/>
  <c r="I153" i="10"/>
  <c r="G153" i="10"/>
  <c r="E153" i="10"/>
  <c r="C153" i="10"/>
  <c r="B153" i="10"/>
  <c r="H153" i="10" s="1"/>
  <c r="N152" i="10"/>
  <c r="H152" i="10"/>
  <c r="G152" i="10"/>
  <c r="C152" i="10"/>
  <c r="I152" i="10" s="1"/>
  <c r="B152" i="10"/>
  <c r="N151" i="10"/>
  <c r="I151" i="10"/>
  <c r="G151" i="10"/>
  <c r="E151" i="10"/>
  <c r="C151" i="10"/>
  <c r="B151" i="10"/>
  <c r="H151" i="10" s="1"/>
  <c r="N150" i="10"/>
  <c r="H150" i="10"/>
  <c r="G150" i="10"/>
  <c r="C150" i="10"/>
  <c r="B150" i="10"/>
  <c r="N149" i="10"/>
  <c r="I149" i="10"/>
  <c r="G149" i="10"/>
  <c r="E149" i="10"/>
  <c r="C149" i="10"/>
  <c r="B149" i="10"/>
  <c r="H149" i="10" s="1"/>
  <c r="N148" i="10"/>
  <c r="H148" i="10"/>
  <c r="G148" i="10"/>
  <c r="C148" i="10"/>
  <c r="I148" i="10" s="1"/>
  <c r="B148" i="10"/>
  <c r="N147" i="10"/>
  <c r="I147" i="10"/>
  <c r="G147" i="10"/>
  <c r="E147" i="10"/>
  <c r="C147" i="10"/>
  <c r="B147" i="10"/>
  <c r="H147" i="10" s="1"/>
  <c r="N146" i="10"/>
  <c r="H146" i="10"/>
  <c r="G146" i="10"/>
  <c r="C146" i="10"/>
  <c r="B146" i="10"/>
  <c r="N145" i="10"/>
  <c r="I145" i="10"/>
  <c r="G145" i="10"/>
  <c r="E145" i="10"/>
  <c r="C145" i="10"/>
  <c r="B145" i="10"/>
  <c r="H145" i="10" s="1"/>
  <c r="N144" i="10"/>
  <c r="H144" i="10"/>
  <c r="G144" i="10"/>
  <c r="C144" i="10"/>
  <c r="I144" i="10" s="1"/>
  <c r="B144" i="10"/>
  <c r="N143" i="10"/>
  <c r="I143" i="10"/>
  <c r="G143" i="10"/>
  <c r="E143" i="10"/>
  <c r="C143" i="10"/>
  <c r="B143" i="10"/>
  <c r="H143" i="10" s="1"/>
  <c r="N142" i="10"/>
  <c r="H142" i="10"/>
  <c r="G142" i="10"/>
  <c r="C142" i="10"/>
  <c r="B142" i="10"/>
  <c r="N141" i="10"/>
  <c r="I141" i="10"/>
  <c r="G141" i="10"/>
  <c r="E141" i="10"/>
  <c r="C141" i="10"/>
  <c r="B141" i="10"/>
  <c r="H141" i="10" s="1"/>
  <c r="N140" i="10"/>
  <c r="H140" i="10"/>
  <c r="G140" i="10"/>
  <c r="C140" i="10"/>
  <c r="I140" i="10" s="1"/>
  <c r="B140" i="10"/>
  <c r="N139" i="10"/>
  <c r="I139" i="10"/>
  <c r="G139" i="10"/>
  <c r="E139" i="10"/>
  <c r="C139" i="10"/>
  <c r="B139" i="10"/>
  <c r="H139" i="10" s="1"/>
  <c r="N138" i="10"/>
  <c r="H138" i="10"/>
  <c r="G138" i="10"/>
  <c r="C138" i="10"/>
  <c r="B138" i="10"/>
  <c r="N137" i="10"/>
  <c r="I137" i="10"/>
  <c r="G137" i="10"/>
  <c r="E137" i="10"/>
  <c r="C137" i="10"/>
  <c r="B137" i="10"/>
  <c r="H137" i="10" s="1"/>
  <c r="N136" i="10"/>
  <c r="H136" i="10"/>
  <c r="G136" i="10"/>
  <c r="C136" i="10"/>
  <c r="I136" i="10" s="1"/>
  <c r="B136" i="10"/>
  <c r="N135" i="10"/>
  <c r="I135" i="10"/>
  <c r="G135" i="10"/>
  <c r="E135" i="10"/>
  <c r="C135" i="10"/>
  <c r="B135" i="10"/>
  <c r="H135" i="10" s="1"/>
  <c r="N134" i="10"/>
  <c r="H134" i="10"/>
  <c r="G134" i="10"/>
  <c r="C134" i="10"/>
  <c r="B134" i="10"/>
  <c r="N133" i="10"/>
  <c r="I133" i="10"/>
  <c r="G133" i="10"/>
  <c r="E133" i="10"/>
  <c r="C133" i="10"/>
  <c r="B133" i="10"/>
  <c r="H133" i="10" s="1"/>
  <c r="N132" i="10"/>
  <c r="H132" i="10"/>
  <c r="G132" i="10"/>
  <c r="C132" i="10"/>
  <c r="I132" i="10" s="1"/>
  <c r="B132" i="10"/>
  <c r="N131" i="10"/>
  <c r="I131" i="10"/>
  <c r="G131" i="10"/>
  <c r="E131" i="10"/>
  <c r="C131" i="10"/>
  <c r="B131" i="10"/>
  <c r="H131" i="10" s="1"/>
  <c r="N130" i="10"/>
  <c r="H130" i="10"/>
  <c r="G130" i="10"/>
  <c r="C130" i="10"/>
  <c r="B130" i="10"/>
  <c r="N129" i="10"/>
  <c r="I129" i="10"/>
  <c r="G129" i="10"/>
  <c r="E129" i="10"/>
  <c r="C129" i="10"/>
  <c r="B129" i="10"/>
  <c r="H129" i="10" s="1"/>
  <c r="N128" i="10"/>
  <c r="H128" i="10"/>
  <c r="G128" i="10"/>
  <c r="C128" i="10"/>
  <c r="I128" i="10" s="1"/>
  <c r="B128" i="10"/>
  <c r="N127" i="10"/>
  <c r="I127" i="10"/>
  <c r="G127" i="10"/>
  <c r="E127" i="10"/>
  <c r="C127" i="10"/>
  <c r="B127" i="10"/>
  <c r="H127" i="10" s="1"/>
  <c r="N126" i="10"/>
  <c r="H126" i="10"/>
  <c r="G126" i="10"/>
  <c r="C126" i="10"/>
  <c r="B126" i="10"/>
  <c r="N125" i="10"/>
  <c r="I125" i="10"/>
  <c r="G125" i="10"/>
  <c r="E125" i="10"/>
  <c r="C125" i="10"/>
  <c r="B125" i="10"/>
  <c r="H125" i="10" s="1"/>
  <c r="N124" i="10"/>
  <c r="H124" i="10"/>
  <c r="G124" i="10"/>
  <c r="C124" i="10"/>
  <c r="I124" i="10" s="1"/>
  <c r="B124" i="10"/>
  <c r="N123" i="10"/>
  <c r="I123" i="10"/>
  <c r="G123" i="10"/>
  <c r="E123" i="10"/>
  <c r="C123" i="10"/>
  <c r="B123" i="10"/>
  <c r="H123" i="10" s="1"/>
  <c r="N122" i="10"/>
  <c r="H122" i="10"/>
  <c r="G122" i="10"/>
  <c r="C122" i="10"/>
  <c r="B122" i="10"/>
  <c r="N121" i="10"/>
  <c r="I121" i="10"/>
  <c r="G121" i="10"/>
  <c r="E121" i="10"/>
  <c r="C121" i="10"/>
  <c r="B121" i="10"/>
  <c r="H121" i="10" s="1"/>
  <c r="N120" i="10"/>
  <c r="H120" i="10"/>
  <c r="G120" i="10"/>
  <c r="C120" i="10"/>
  <c r="I120" i="10" s="1"/>
  <c r="B120" i="10"/>
  <c r="N119" i="10"/>
  <c r="I119" i="10"/>
  <c r="G119" i="10"/>
  <c r="E119" i="10"/>
  <c r="C119" i="10"/>
  <c r="B119" i="10"/>
  <c r="H119" i="10" s="1"/>
  <c r="N118" i="10"/>
  <c r="H118" i="10"/>
  <c r="G118" i="10"/>
  <c r="C118" i="10"/>
  <c r="B118" i="10"/>
  <c r="N117" i="10"/>
  <c r="I117" i="10"/>
  <c r="G117" i="10"/>
  <c r="E117" i="10"/>
  <c r="C117" i="10"/>
  <c r="B117" i="10"/>
  <c r="H117" i="10" s="1"/>
  <c r="N116" i="10"/>
  <c r="H116" i="10"/>
  <c r="G116" i="10"/>
  <c r="C116" i="10"/>
  <c r="I116" i="10" s="1"/>
  <c r="B116" i="10"/>
  <c r="N115" i="10"/>
  <c r="I115" i="10"/>
  <c r="G115" i="10"/>
  <c r="E115" i="10"/>
  <c r="C115" i="10"/>
  <c r="B115" i="10"/>
  <c r="H115" i="10" s="1"/>
  <c r="N114" i="10"/>
  <c r="H114" i="10"/>
  <c r="G114" i="10"/>
  <c r="C114" i="10"/>
  <c r="B114" i="10"/>
  <c r="N113" i="10"/>
  <c r="I113" i="10"/>
  <c r="G113" i="10"/>
  <c r="E113" i="10"/>
  <c r="C113" i="10"/>
  <c r="B113" i="10"/>
  <c r="H113" i="10" s="1"/>
  <c r="N112" i="10"/>
  <c r="H112" i="10"/>
  <c r="G112" i="10"/>
  <c r="C112" i="10"/>
  <c r="I112" i="10" s="1"/>
  <c r="B112" i="10"/>
  <c r="N111" i="10"/>
  <c r="I111" i="10"/>
  <c r="G111" i="10"/>
  <c r="E111" i="10"/>
  <c r="C111" i="10"/>
  <c r="B111" i="10"/>
  <c r="H111" i="10" s="1"/>
  <c r="N110" i="10"/>
  <c r="H110" i="10"/>
  <c r="G110" i="10"/>
  <c r="C110" i="10"/>
  <c r="B110" i="10"/>
  <c r="N109" i="10"/>
  <c r="I109" i="10"/>
  <c r="G109" i="10"/>
  <c r="E109" i="10"/>
  <c r="C109" i="10"/>
  <c r="B109" i="10"/>
  <c r="H109" i="10" s="1"/>
  <c r="N108" i="10"/>
  <c r="H108" i="10"/>
  <c r="G108" i="10"/>
  <c r="C108" i="10"/>
  <c r="I108" i="10" s="1"/>
  <c r="B108" i="10"/>
  <c r="N107" i="10"/>
  <c r="I107" i="10"/>
  <c r="G107" i="10"/>
  <c r="E107" i="10"/>
  <c r="C107" i="10"/>
  <c r="B107" i="10"/>
  <c r="H107" i="10" s="1"/>
  <c r="N106" i="10"/>
  <c r="H106" i="10"/>
  <c r="G106" i="10"/>
  <c r="C106" i="10"/>
  <c r="B106" i="10"/>
  <c r="N105" i="10"/>
  <c r="I105" i="10"/>
  <c r="G105" i="10"/>
  <c r="E105" i="10"/>
  <c r="C105" i="10"/>
  <c r="B105" i="10"/>
  <c r="H105" i="10" s="1"/>
  <c r="N104" i="10"/>
  <c r="H104" i="10"/>
  <c r="G104" i="10"/>
  <c r="C104" i="10"/>
  <c r="I104" i="10" s="1"/>
  <c r="B104" i="10"/>
  <c r="N103" i="10"/>
  <c r="I103" i="10"/>
  <c r="G103" i="10"/>
  <c r="E103" i="10"/>
  <c r="C103" i="10"/>
  <c r="B103" i="10"/>
  <c r="H103" i="10" s="1"/>
  <c r="N102" i="10"/>
  <c r="H102" i="10"/>
  <c r="G102" i="10"/>
  <c r="C102" i="10"/>
  <c r="B102" i="10"/>
  <c r="N101" i="10"/>
  <c r="I101" i="10"/>
  <c r="G101" i="10"/>
  <c r="E101" i="10"/>
  <c r="C101" i="10"/>
  <c r="B101" i="10"/>
  <c r="H101" i="10" s="1"/>
  <c r="N100" i="10"/>
  <c r="H100" i="10"/>
  <c r="G100" i="10"/>
  <c r="C100" i="10"/>
  <c r="I100" i="10" s="1"/>
  <c r="B100" i="10"/>
  <c r="N99" i="10"/>
  <c r="I99" i="10"/>
  <c r="G99" i="10"/>
  <c r="E99" i="10"/>
  <c r="C99" i="10"/>
  <c r="B99" i="10"/>
  <c r="H99" i="10" s="1"/>
  <c r="N98" i="10"/>
  <c r="H98" i="10"/>
  <c r="G98" i="10"/>
  <c r="C98" i="10"/>
  <c r="B98" i="10"/>
  <c r="N97" i="10"/>
  <c r="I97" i="10"/>
  <c r="G97" i="10"/>
  <c r="E97" i="10"/>
  <c r="C97" i="10"/>
  <c r="B97" i="10"/>
  <c r="H97" i="10" s="1"/>
  <c r="N96" i="10"/>
  <c r="H96" i="10"/>
  <c r="G96" i="10"/>
  <c r="C96" i="10"/>
  <c r="I96" i="10" s="1"/>
  <c r="B96" i="10"/>
  <c r="N95" i="10"/>
  <c r="I95" i="10"/>
  <c r="G95" i="10"/>
  <c r="E95" i="10"/>
  <c r="C95" i="10"/>
  <c r="B95" i="10"/>
  <c r="H95" i="10" s="1"/>
  <c r="N94" i="10"/>
  <c r="H94" i="10"/>
  <c r="G94" i="10"/>
  <c r="C94" i="10"/>
  <c r="B94" i="10"/>
  <c r="N93" i="10"/>
  <c r="I93" i="10"/>
  <c r="G93" i="10"/>
  <c r="E93" i="10"/>
  <c r="C93" i="10"/>
  <c r="B93" i="10"/>
  <c r="H93" i="10" s="1"/>
  <c r="N92" i="10"/>
  <c r="H92" i="10"/>
  <c r="G92" i="10"/>
  <c r="C92" i="10"/>
  <c r="I92" i="10" s="1"/>
  <c r="B92" i="10"/>
  <c r="N91" i="10"/>
  <c r="I91" i="10"/>
  <c r="G91" i="10"/>
  <c r="E91" i="10"/>
  <c r="C91" i="10"/>
  <c r="B91" i="10"/>
  <c r="H91" i="10" s="1"/>
  <c r="N90" i="10"/>
  <c r="H90" i="10"/>
  <c r="G90" i="10"/>
  <c r="C90" i="10"/>
  <c r="B90" i="10"/>
  <c r="N89" i="10"/>
  <c r="I89" i="10"/>
  <c r="G89" i="10"/>
  <c r="E89" i="10"/>
  <c r="C89" i="10"/>
  <c r="B89" i="10"/>
  <c r="H89" i="10" s="1"/>
  <c r="N88" i="10"/>
  <c r="H88" i="10"/>
  <c r="G88" i="10"/>
  <c r="C88" i="10"/>
  <c r="I88" i="10" s="1"/>
  <c r="B88" i="10"/>
  <c r="N87" i="10"/>
  <c r="I87" i="10"/>
  <c r="G87" i="10"/>
  <c r="E87" i="10"/>
  <c r="C87" i="10"/>
  <c r="B87" i="10"/>
  <c r="H87" i="10" s="1"/>
  <c r="N86" i="10"/>
  <c r="H86" i="10"/>
  <c r="G86" i="10"/>
  <c r="C86" i="10"/>
  <c r="B86" i="10"/>
  <c r="N85" i="10"/>
  <c r="I85" i="10"/>
  <c r="G85" i="10"/>
  <c r="E85" i="10"/>
  <c r="C85" i="10"/>
  <c r="B85" i="10"/>
  <c r="H85" i="10" s="1"/>
  <c r="N84" i="10"/>
  <c r="H84" i="10"/>
  <c r="G84" i="10"/>
  <c r="C84" i="10"/>
  <c r="I84" i="10" s="1"/>
  <c r="B84" i="10"/>
  <c r="N83" i="10"/>
  <c r="I83" i="10"/>
  <c r="G83" i="10"/>
  <c r="E83" i="10"/>
  <c r="C83" i="10"/>
  <c r="B83" i="10"/>
  <c r="H83" i="10" s="1"/>
  <c r="N82" i="10"/>
  <c r="H82" i="10"/>
  <c r="G82" i="10"/>
  <c r="C82" i="10"/>
  <c r="B82" i="10"/>
  <c r="N81" i="10"/>
  <c r="I81" i="10"/>
  <c r="G81" i="10"/>
  <c r="E81" i="10"/>
  <c r="C81" i="10"/>
  <c r="B81" i="10"/>
  <c r="H81" i="10" s="1"/>
  <c r="N80" i="10"/>
  <c r="H80" i="10"/>
  <c r="G80" i="10"/>
  <c r="C80" i="10"/>
  <c r="I80" i="10" s="1"/>
  <c r="B80" i="10"/>
  <c r="N79" i="10"/>
  <c r="I79" i="10"/>
  <c r="G79" i="10"/>
  <c r="E79" i="10"/>
  <c r="C79" i="10"/>
  <c r="B79" i="10"/>
  <c r="H79" i="10" s="1"/>
  <c r="N78" i="10"/>
  <c r="H78" i="10"/>
  <c r="G78" i="10"/>
  <c r="C78" i="10"/>
  <c r="B78" i="10"/>
  <c r="N77" i="10"/>
  <c r="K77" i="10"/>
  <c r="I77" i="10"/>
  <c r="G77" i="10"/>
  <c r="E77" i="10"/>
  <c r="C77" i="10"/>
  <c r="B77" i="10"/>
  <c r="H77" i="10" s="1"/>
  <c r="N76" i="10"/>
  <c r="H76" i="10"/>
  <c r="G76" i="10"/>
  <c r="C76" i="10"/>
  <c r="I76" i="10" s="1"/>
  <c r="B76" i="10"/>
  <c r="N75" i="10"/>
  <c r="K75" i="10"/>
  <c r="I75" i="10"/>
  <c r="G75" i="10"/>
  <c r="E75" i="10"/>
  <c r="C75" i="10"/>
  <c r="B75" i="10"/>
  <c r="H75" i="10" s="1"/>
  <c r="N74" i="10"/>
  <c r="H74" i="10"/>
  <c r="G74" i="10"/>
  <c r="C74" i="10"/>
  <c r="K74" i="10" s="1"/>
  <c r="B74" i="10"/>
  <c r="N73" i="10"/>
  <c r="K73" i="10"/>
  <c r="I73" i="10"/>
  <c r="G73" i="10"/>
  <c r="E73" i="10"/>
  <c r="C73" i="10"/>
  <c r="B73" i="10"/>
  <c r="H73" i="10" s="1"/>
  <c r="N72" i="10"/>
  <c r="H72" i="10"/>
  <c r="G72" i="10"/>
  <c r="C72" i="10"/>
  <c r="I72" i="10" s="1"/>
  <c r="B72" i="10"/>
  <c r="N71" i="10"/>
  <c r="K71" i="10"/>
  <c r="I71" i="10"/>
  <c r="G71" i="10"/>
  <c r="E71" i="10"/>
  <c r="C71" i="10"/>
  <c r="B71" i="10"/>
  <c r="H71" i="10" s="1"/>
  <c r="N70" i="10"/>
  <c r="H70" i="10"/>
  <c r="G70" i="10"/>
  <c r="C70" i="10"/>
  <c r="K70" i="10" s="1"/>
  <c r="B70" i="10"/>
  <c r="N69" i="10"/>
  <c r="K69" i="10"/>
  <c r="I69" i="10"/>
  <c r="G69" i="10"/>
  <c r="E69" i="10"/>
  <c r="C69" i="10"/>
  <c r="B69" i="10"/>
  <c r="H69" i="10" s="1"/>
  <c r="N68" i="10"/>
  <c r="H68" i="10"/>
  <c r="G68" i="10"/>
  <c r="C68" i="10"/>
  <c r="I68" i="10" s="1"/>
  <c r="B68" i="10"/>
  <c r="N67" i="10"/>
  <c r="K67" i="10"/>
  <c r="I67" i="10"/>
  <c r="G67" i="10"/>
  <c r="E67" i="10"/>
  <c r="C67" i="10"/>
  <c r="B67" i="10"/>
  <c r="H67" i="10" s="1"/>
  <c r="N66" i="10"/>
  <c r="H66" i="10"/>
  <c r="G66" i="10"/>
  <c r="C66" i="10"/>
  <c r="K66" i="10" s="1"/>
  <c r="B66" i="10"/>
  <c r="N65" i="10"/>
  <c r="K65" i="10"/>
  <c r="I65" i="10"/>
  <c r="G65" i="10"/>
  <c r="E65" i="10"/>
  <c r="C65" i="10"/>
  <c r="B65" i="10"/>
  <c r="H65" i="10" s="1"/>
  <c r="N64" i="10"/>
  <c r="H64" i="10"/>
  <c r="G64" i="10"/>
  <c r="C64" i="10"/>
  <c r="I64" i="10" s="1"/>
  <c r="B64" i="10"/>
  <c r="N63" i="10"/>
  <c r="K63" i="10"/>
  <c r="I63" i="10"/>
  <c r="G63" i="10"/>
  <c r="E63" i="10"/>
  <c r="C63" i="10"/>
  <c r="B63" i="10"/>
  <c r="H63" i="10" s="1"/>
  <c r="N62" i="10"/>
  <c r="H62" i="10"/>
  <c r="G62" i="10"/>
  <c r="C62" i="10"/>
  <c r="K62" i="10" s="1"/>
  <c r="B62" i="10"/>
  <c r="N61" i="10"/>
  <c r="K61" i="10"/>
  <c r="I61" i="10"/>
  <c r="G61" i="10"/>
  <c r="E61" i="10"/>
  <c r="C61" i="10"/>
  <c r="B61" i="10"/>
  <c r="H61" i="10" s="1"/>
  <c r="N60" i="10"/>
  <c r="H60" i="10"/>
  <c r="G60" i="10"/>
  <c r="C60" i="10"/>
  <c r="I60" i="10" s="1"/>
  <c r="B60" i="10"/>
  <c r="N59" i="10"/>
  <c r="K59" i="10"/>
  <c r="I59" i="10"/>
  <c r="G59" i="10"/>
  <c r="E59" i="10"/>
  <c r="C59" i="10"/>
  <c r="B59" i="10"/>
  <c r="H59" i="10" s="1"/>
  <c r="N58" i="10"/>
  <c r="H58" i="10"/>
  <c r="G58" i="10"/>
  <c r="C58" i="10"/>
  <c r="K58" i="10" s="1"/>
  <c r="B58" i="10"/>
  <c r="N57" i="10"/>
  <c r="K57" i="10"/>
  <c r="I57" i="10"/>
  <c r="G57" i="10"/>
  <c r="E57" i="10"/>
  <c r="C57" i="10"/>
  <c r="B57" i="10"/>
  <c r="H57" i="10" s="1"/>
  <c r="N56" i="10"/>
  <c r="H56" i="10"/>
  <c r="G56" i="10"/>
  <c r="C56" i="10"/>
  <c r="I56" i="10" s="1"/>
  <c r="B56" i="10"/>
  <c r="N55" i="10"/>
  <c r="K55" i="10"/>
  <c r="I55" i="10"/>
  <c r="G55" i="10"/>
  <c r="E55" i="10"/>
  <c r="C55" i="10"/>
  <c r="B55" i="10"/>
  <c r="H55" i="10" s="1"/>
  <c r="N54" i="10"/>
  <c r="H54" i="10"/>
  <c r="G54" i="10"/>
  <c r="C54" i="10"/>
  <c r="K54" i="10" s="1"/>
  <c r="B54" i="10"/>
  <c r="N53" i="10"/>
  <c r="K53" i="10"/>
  <c r="I53" i="10"/>
  <c r="G53" i="10"/>
  <c r="E53" i="10"/>
  <c r="C53" i="10"/>
  <c r="B53" i="10"/>
  <c r="H53" i="10" s="1"/>
  <c r="N52" i="10"/>
  <c r="H52" i="10"/>
  <c r="G52" i="10"/>
  <c r="C52" i="10"/>
  <c r="I52" i="10" s="1"/>
  <c r="B52" i="10"/>
  <c r="N51" i="10"/>
  <c r="K51" i="10"/>
  <c r="I51" i="10"/>
  <c r="G51" i="10"/>
  <c r="E51" i="10"/>
  <c r="C51" i="10"/>
  <c r="B51" i="10"/>
  <c r="H51" i="10" s="1"/>
  <c r="N50" i="10"/>
  <c r="H50" i="10"/>
  <c r="G50" i="10"/>
  <c r="C50" i="10"/>
  <c r="K50" i="10" s="1"/>
  <c r="B50" i="10"/>
  <c r="N49" i="10"/>
  <c r="K49" i="10"/>
  <c r="I49" i="10"/>
  <c r="G49" i="10"/>
  <c r="E49" i="10"/>
  <c r="C49" i="10"/>
  <c r="B49" i="10"/>
  <c r="H49" i="10" s="1"/>
  <c r="N48" i="10"/>
  <c r="H48" i="10"/>
  <c r="G48" i="10"/>
  <c r="C48" i="10"/>
  <c r="I48" i="10" s="1"/>
  <c r="B48" i="10"/>
  <c r="N47" i="10"/>
  <c r="K47" i="10"/>
  <c r="I47" i="10"/>
  <c r="G47" i="10"/>
  <c r="E47" i="10"/>
  <c r="C47" i="10"/>
  <c r="B47" i="10"/>
  <c r="H47" i="10" s="1"/>
  <c r="N46" i="10"/>
  <c r="H46" i="10"/>
  <c r="G46" i="10"/>
  <c r="C46" i="10"/>
  <c r="K46" i="10" s="1"/>
  <c r="B46" i="10"/>
  <c r="N45" i="10"/>
  <c r="K45" i="10"/>
  <c r="I45" i="10"/>
  <c r="G45" i="10"/>
  <c r="E45" i="10"/>
  <c r="C45" i="10"/>
  <c r="B45" i="10"/>
  <c r="H45" i="10" s="1"/>
  <c r="N44" i="10"/>
  <c r="H44" i="10"/>
  <c r="G44" i="10"/>
  <c r="C44" i="10"/>
  <c r="I44" i="10" s="1"/>
  <c r="B44" i="10"/>
  <c r="N43" i="10"/>
  <c r="K43" i="10"/>
  <c r="I43" i="10"/>
  <c r="G43" i="10"/>
  <c r="E43" i="10"/>
  <c r="C43" i="10"/>
  <c r="B43" i="10"/>
  <c r="H43" i="10" s="1"/>
  <c r="N42" i="10"/>
  <c r="H42" i="10"/>
  <c r="G42" i="10"/>
  <c r="C42" i="10"/>
  <c r="K42" i="10" s="1"/>
  <c r="B42" i="10"/>
  <c r="N41" i="10"/>
  <c r="K41" i="10"/>
  <c r="I41" i="10"/>
  <c r="G41" i="10"/>
  <c r="E41" i="10"/>
  <c r="C41" i="10"/>
  <c r="B41" i="10"/>
  <c r="H41" i="10" s="1"/>
  <c r="N40" i="10"/>
  <c r="H40" i="10"/>
  <c r="G40" i="10"/>
  <c r="C40" i="10"/>
  <c r="I40" i="10" s="1"/>
  <c r="B40" i="10"/>
  <c r="N39" i="10"/>
  <c r="K39" i="10"/>
  <c r="I39" i="10"/>
  <c r="G39" i="10"/>
  <c r="E39" i="10"/>
  <c r="C39" i="10"/>
  <c r="B39" i="10"/>
  <c r="H39" i="10" s="1"/>
  <c r="N38" i="10"/>
  <c r="H38" i="10"/>
  <c r="G38" i="10"/>
  <c r="C38" i="10"/>
  <c r="K38" i="10" s="1"/>
  <c r="B38" i="10"/>
  <c r="N37" i="10"/>
  <c r="K37" i="10"/>
  <c r="I37" i="10"/>
  <c r="G37" i="10"/>
  <c r="E37" i="10"/>
  <c r="C37" i="10"/>
  <c r="B37" i="10"/>
  <c r="H37" i="10" s="1"/>
  <c r="N36" i="10"/>
  <c r="H36" i="10"/>
  <c r="G36" i="10"/>
  <c r="C36" i="10"/>
  <c r="I36" i="10" s="1"/>
  <c r="B36" i="10"/>
  <c r="N35" i="10"/>
  <c r="K35" i="10"/>
  <c r="I35" i="10"/>
  <c r="G35" i="10"/>
  <c r="E35" i="10"/>
  <c r="C35" i="10"/>
  <c r="B35" i="10"/>
  <c r="H35" i="10" s="1"/>
  <c r="N34" i="10"/>
  <c r="H34" i="10"/>
  <c r="G34" i="10"/>
  <c r="C34" i="10"/>
  <c r="K34" i="10" s="1"/>
  <c r="B34" i="10"/>
  <c r="N33" i="10"/>
  <c r="K33" i="10"/>
  <c r="I33" i="10"/>
  <c r="G33" i="10"/>
  <c r="E33" i="10"/>
  <c r="C33" i="10"/>
  <c r="B33" i="10"/>
  <c r="H33" i="10" s="1"/>
  <c r="N32" i="10"/>
  <c r="H32" i="10"/>
  <c r="G32" i="10"/>
  <c r="C32" i="10"/>
  <c r="I32" i="10" s="1"/>
  <c r="B32" i="10"/>
  <c r="N31" i="10"/>
  <c r="K31" i="10"/>
  <c r="I31" i="10"/>
  <c r="G31" i="10"/>
  <c r="E31" i="10"/>
  <c r="C31" i="10"/>
  <c r="B31" i="10"/>
  <c r="H31" i="10" s="1"/>
  <c r="N30" i="10"/>
  <c r="H30" i="10"/>
  <c r="G30" i="10"/>
  <c r="C30" i="10"/>
  <c r="K30" i="10" s="1"/>
  <c r="B30" i="10"/>
  <c r="N29" i="10"/>
  <c r="K29" i="10"/>
  <c r="I29" i="10"/>
  <c r="G29" i="10"/>
  <c r="E29" i="10"/>
  <c r="C29" i="10"/>
  <c r="B29" i="10"/>
  <c r="H29" i="10" s="1"/>
  <c r="N28" i="10"/>
  <c r="H28" i="10"/>
  <c r="G28" i="10"/>
  <c r="C28" i="10"/>
  <c r="I28" i="10" s="1"/>
  <c r="B28" i="10"/>
  <c r="N27" i="10"/>
  <c r="K27" i="10"/>
  <c r="I27" i="10"/>
  <c r="G27" i="10"/>
  <c r="E27" i="10"/>
  <c r="C27" i="10"/>
  <c r="B27" i="10"/>
  <c r="H27" i="10" s="1"/>
  <c r="N26" i="10"/>
  <c r="H26" i="10"/>
  <c r="G26" i="10"/>
  <c r="C26" i="10"/>
  <c r="K26" i="10" s="1"/>
  <c r="B26" i="10"/>
  <c r="N25" i="10"/>
  <c r="K25" i="10"/>
  <c r="I25" i="10"/>
  <c r="G25" i="10"/>
  <c r="E25" i="10"/>
  <c r="C25" i="10"/>
  <c r="B25" i="10"/>
  <c r="H25" i="10" s="1"/>
  <c r="N24" i="10"/>
  <c r="H24" i="10"/>
  <c r="G24" i="10"/>
  <c r="C24" i="10"/>
  <c r="I24" i="10" s="1"/>
  <c r="B24" i="10"/>
  <c r="N23" i="10"/>
  <c r="K23" i="10"/>
  <c r="I23" i="10"/>
  <c r="G23" i="10"/>
  <c r="E23" i="10"/>
  <c r="C23" i="10"/>
  <c r="B23" i="10"/>
  <c r="H23" i="10" s="1"/>
  <c r="N22" i="10"/>
  <c r="H22" i="10"/>
  <c r="G22" i="10"/>
  <c r="C22" i="10"/>
  <c r="K22" i="10" s="1"/>
  <c r="B22" i="10"/>
  <c r="N21" i="10"/>
  <c r="K21" i="10"/>
  <c r="I21" i="10"/>
  <c r="G21" i="10"/>
  <c r="E21" i="10"/>
  <c r="C21" i="10"/>
  <c r="B21" i="10"/>
  <c r="H21" i="10" s="1"/>
  <c r="N20" i="10"/>
  <c r="H20" i="10"/>
  <c r="G20" i="10"/>
  <c r="C20" i="10"/>
  <c r="I20" i="10" s="1"/>
  <c r="B20" i="10"/>
  <c r="N19" i="10"/>
  <c r="K19" i="10"/>
  <c r="I19" i="10"/>
  <c r="G19" i="10"/>
  <c r="E19" i="10"/>
  <c r="C19" i="10"/>
  <c r="B19" i="10"/>
  <c r="H19" i="10" s="1"/>
  <c r="N18" i="10"/>
  <c r="H18" i="10"/>
  <c r="G18" i="10"/>
  <c r="C18" i="10"/>
  <c r="K18" i="10" s="1"/>
  <c r="B18" i="10"/>
  <c r="N17" i="10"/>
  <c r="K17" i="10"/>
  <c r="I17" i="10"/>
  <c r="G17" i="10"/>
  <c r="E17" i="10"/>
  <c r="C17" i="10"/>
  <c r="B17" i="10"/>
  <c r="H17" i="10" s="1"/>
  <c r="N16" i="10"/>
  <c r="H16" i="10"/>
  <c r="G16" i="10"/>
  <c r="C16" i="10"/>
  <c r="I16" i="10" s="1"/>
  <c r="B16" i="10"/>
  <c r="N15" i="10"/>
  <c r="K15" i="10"/>
  <c r="I15" i="10"/>
  <c r="G15" i="10"/>
  <c r="E15" i="10"/>
  <c r="C15" i="10"/>
  <c r="B15" i="10"/>
  <c r="H15" i="10" s="1"/>
  <c r="N14" i="10"/>
  <c r="H14" i="10"/>
  <c r="G14" i="10"/>
  <c r="C14" i="10"/>
  <c r="K14" i="10" s="1"/>
  <c r="B14" i="10"/>
  <c r="N13" i="10"/>
  <c r="K13" i="10"/>
  <c r="I13" i="10"/>
  <c r="G13" i="10"/>
  <c r="E13" i="10"/>
  <c r="C13" i="10"/>
  <c r="B13" i="10"/>
  <c r="H13" i="10" s="1"/>
  <c r="N12" i="10"/>
  <c r="H12" i="10"/>
  <c r="G12" i="10"/>
  <c r="C12" i="10"/>
  <c r="I12" i="10" s="1"/>
  <c r="B12" i="10"/>
  <c r="N11" i="10"/>
  <c r="K11" i="10"/>
  <c r="I11" i="10"/>
  <c r="G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L3" i="10"/>
  <c r="K3" i="10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70" i="8"/>
  <c r="B69" i="8"/>
  <c r="B68" i="8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B21" i="8"/>
  <c r="B20" i="8"/>
  <c r="B19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W3" i="8"/>
  <c r="U3" i="8"/>
  <c r="U2" i="8" s="1"/>
  <c r="S3" i="8"/>
  <c r="S2" i="8" s="1"/>
  <c r="Q3" i="8"/>
  <c r="O3" i="8"/>
  <c r="M3" i="8"/>
  <c r="M2" i="8" s="1"/>
  <c r="K3" i="8"/>
  <c r="K2" i="8" s="1"/>
  <c r="I3" i="8"/>
  <c r="I2" i="8" s="1"/>
  <c r="G3" i="8"/>
  <c r="G2" i="8" s="1"/>
  <c r="E3" i="8"/>
  <c r="E2" i="8" s="1"/>
  <c r="Y2" i="8"/>
  <c r="W2" i="8"/>
  <c r="O2" i="8"/>
  <c r="AB1" i="8"/>
  <c r="Z1" i="8"/>
  <c r="X1" i="8"/>
  <c r="V1" i="8"/>
  <c r="T1" i="8"/>
  <c r="R1" i="8"/>
  <c r="N1" i="8"/>
  <c r="L1" i="8"/>
  <c r="J1" i="8"/>
  <c r="H1" i="8"/>
  <c r="G906" i="7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AF23" i="6" s="1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AF22" i="6" s="1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AF7" i="6" s="1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B38" i="2"/>
  <c r="F31" i="2" s="1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L3" i="2"/>
  <c r="C3" i="2"/>
  <c r="O2" i="2"/>
  <c r="O8" i="2" s="1"/>
  <c r="C2" i="2"/>
  <c r="AF26" i="6" l="1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151" i="7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G27" i="5" s="1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H23" i="5"/>
  <c r="G23" i="5"/>
  <c r="H31" i="5"/>
  <c r="G31" i="5"/>
  <c r="K68" i="4"/>
  <c r="L68" i="4"/>
  <c r="A2" i="8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V7" i="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P11" i="11"/>
  <c r="O11" i="11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F10" i="11"/>
  <c r="G11" i="11" s="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G10" i="11"/>
  <c r="P10" i="11"/>
  <c r="Z18" i="11"/>
  <c r="U20" i="11"/>
  <c r="A90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D2" i="11"/>
  <c r="E2" i="12"/>
  <c r="I19" i="12"/>
  <c r="J20" i="12"/>
  <c r="K21" i="12"/>
  <c r="I23" i="12"/>
  <c r="K24" i="12"/>
  <c r="I26" i="12"/>
  <c r="J27" i="12"/>
  <c r="K28" i="12"/>
  <c r="I31" i="12"/>
  <c r="M11" i="14"/>
  <c r="G58" i="14"/>
  <c r="P12" i="3" l="1"/>
  <c r="J15" i="3"/>
  <c r="J5" i="3"/>
  <c r="P5" i="3"/>
  <c r="J10" i="3"/>
  <c r="P10" i="3"/>
  <c r="J16" i="3"/>
  <c r="P14" i="3"/>
  <c r="H2" i="3"/>
  <c r="N2" i="3"/>
  <c r="G21" i="5"/>
  <c r="P16" i="5"/>
  <c r="F16" i="5"/>
  <c r="G20" i="5"/>
  <c r="F34" i="5"/>
  <c r="H34" i="5" s="1"/>
  <c r="L20" i="5"/>
  <c r="K34" i="5"/>
  <c r="M34" i="5" s="1"/>
  <c r="G123" i="7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F43" i="6"/>
  <c r="G43" i="6" s="1"/>
  <c r="F39" i="6"/>
  <c r="G39" i="6" s="1"/>
  <c r="F35" i="6"/>
  <c r="G35" i="6" s="1"/>
  <c r="F30" i="6"/>
  <c r="G30" i="6" s="1"/>
  <c r="F26" i="6"/>
  <c r="G26" i="6" s="1"/>
  <c r="F22" i="6"/>
  <c r="G22" i="6" s="1"/>
  <c r="F18" i="6"/>
  <c r="G18" i="6" s="1"/>
  <c r="F14" i="6"/>
  <c r="G14" i="6" s="1"/>
  <c r="F9" i="6"/>
  <c r="G9" i="6" s="1"/>
  <c r="F5" i="6"/>
  <c r="G5" i="6" s="1"/>
  <c r="V4" i="3"/>
  <c r="J20" i="3"/>
  <c r="H26" i="5"/>
  <c r="Q34" i="5"/>
  <c r="D28" i="6"/>
  <c r="J17" i="3"/>
  <c r="F29" i="6"/>
  <c r="G29" i="6" s="1"/>
  <c r="F25" i="6"/>
  <c r="G25" i="6" s="1"/>
  <c r="F21" i="6"/>
  <c r="G21" i="6" s="1"/>
  <c r="M30" i="5"/>
  <c r="D30" i="6"/>
  <c r="J19" i="3"/>
  <c r="K12" i="5"/>
  <c r="M12" i="5" s="1"/>
  <c r="F28" i="6"/>
  <c r="G28" i="6" s="1"/>
  <c r="F24" i="6"/>
  <c r="G24" i="6" s="1"/>
  <c r="F20" i="6"/>
  <c r="G20" i="6" s="1"/>
  <c r="F16" i="6"/>
  <c r="G16" i="6" s="1"/>
  <c r="F11" i="6"/>
  <c r="G11" i="6" s="1"/>
  <c r="F7" i="6"/>
  <c r="G7" i="6" s="1"/>
  <c r="K2" i="5"/>
  <c r="F17" i="6"/>
  <c r="G17" i="6" s="1"/>
  <c r="F12" i="6"/>
  <c r="G12" i="6" s="1"/>
  <c r="F8" i="6"/>
  <c r="G8" i="6" s="1"/>
  <c r="F40" i="6"/>
  <c r="G40" i="6" s="1"/>
  <c r="F36" i="6"/>
  <c r="G36" i="6" s="1"/>
  <c r="F31" i="6"/>
  <c r="G31" i="6" s="1"/>
  <c r="F27" i="6"/>
  <c r="G27" i="6" s="1"/>
  <c r="F23" i="6"/>
  <c r="G23" i="6" s="1"/>
  <c r="F19" i="6"/>
  <c r="G19" i="6" s="1"/>
  <c r="F15" i="6"/>
  <c r="G15" i="6" s="1"/>
  <c r="F10" i="6"/>
  <c r="G10" i="6" s="1"/>
  <c r="F6" i="6"/>
  <c r="G6" i="6" s="1"/>
  <c r="E54" i="6"/>
  <c r="G59" i="14"/>
  <c r="M12" i="14"/>
  <c r="K3" i="5"/>
  <c r="M21" i="5"/>
  <c r="J8" i="3"/>
  <c r="D15" i="6"/>
  <c r="F42" i="6"/>
  <c r="G42" i="6" s="1"/>
  <c r="F38" i="6"/>
  <c r="G38" i="6" s="1"/>
  <c r="F34" i="6"/>
  <c r="G34" i="6" s="1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F45" i="6"/>
  <c r="G45" i="6" s="1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F41" i="6"/>
  <c r="G41" i="6" s="1"/>
  <c r="F37" i="6"/>
  <c r="G37" i="6" s="1"/>
  <c r="F33" i="6"/>
  <c r="G33" i="6" s="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F11" i="11"/>
  <c r="G12" i="11" s="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P12" i="11"/>
  <c r="O12" i="11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Q12" i="3" l="1"/>
  <c r="K16" i="3"/>
  <c r="K5" i="3"/>
  <c r="K10" i="3"/>
  <c r="J2" i="3"/>
  <c r="G34" i="5"/>
  <c r="L34" i="5"/>
  <c r="T2" i="5"/>
  <c r="K16" i="5"/>
  <c r="M16" i="5" s="1"/>
  <c r="G111" i="7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P13" i="11"/>
  <c r="O13" i="11"/>
  <c r="K13" i="11"/>
  <c r="F12" i="11"/>
  <c r="G13" i="11" s="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K2" i="3" l="1"/>
  <c r="G77" i="7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9" i="7" s="1"/>
  <c r="G8" i="7" s="1"/>
  <c r="L16" i="5"/>
  <c r="T16" i="5"/>
  <c r="V6" i="3" s="1"/>
  <c r="V2" i="3" s="1"/>
  <c r="W2" i="3" s="1"/>
  <c r="L9" i="4"/>
  <c r="K12" i="4"/>
  <c r="K16" i="4"/>
  <c r="K11" i="4"/>
  <c r="M13" i="13"/>
  <c r="M14" i="14"/>
  <c r="K14" i="11"/>
  <c r="F13" i="11"/>
  <c r="G14" i="11" s="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O14" i="11"/>
  <c r="P14" i="11"/>
  <c r="J13" i="4"/>
  <c r="M39" i="4"/>
  <c r="N10" i="14"/>
  <c r="J9" i="14" a="1"/>
  <c r="J9" i="14" s="1"/>
  <c r="Y22" i="11"/>
  <c r="Z22" i="11"/>
  <c r="W6" i="3" l="1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F14" i="11"/>
  <c r="G15" i="11" s="1"/>
  <c r="J15" i="11"/>
  <c r="M14" i="13"/>
  <c r="P15" i="11"/>
  <c r="O15" i="11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G1" i="7" l="1" a="1"/>
  <c r="G1" i="7" s="1"/>
  <c r="B5" i="2" s="1"/>
  <c r="B7" i="2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P16" i="11"/>
  <c r="O16" i="11"/>
  <c r="J12" i="13" a="1"/>
  <c r="J12" i="13" s="1"/>
  <c r="N13" i="13"/>
  <c r="G50" i="6"/>
  <c r="F54" i="6"/>
  <c r="G54" i="6" s="1"/>
  <c r="M15" i="13"/>
  <c r="J16" i="11"/>
  <c r="K16" i="11"/>
  <c r="F15" i="11"/>
  <c r="G16" i="11" s="1"/>
  <c r="Z24" i="11"/>
  <c r="Y24" i="11"/>
  <c r="F25" i="2" l="1"/>
  <c r="F16" i="2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P17" i="11"/>
  <c r="O17" i="11"/>
  <c r="G64" i="14"/>
  <c r="U27" i="11"/>
  <c r="T27" i="11"/>
  <c r="K17" i="11"/>
  <c r="J17" i="11"/>
  <c r="F16" i="11"/>
  <c r="G17" i="11" s="1"/>
  <c r="N14" i="13"/>
  <c r="J13" i="13" a="1"/>
  <c r="J13" i="13" s="1"/>
  <c r="J24" i="4"/>
  <c r="K19" i="4"/>
  <c r="G65" i="14" l="1"/>
  <c r="E10" i="5"/>
  <c r="E6" i="5"/>
  <c r="E4" i="5"/>
  <c r="E13" i="5"/>
  <c r="E11" i="5"/>
  <c r="E2" i="5"/>
  <c r="E8" i="5"/>
  <c r="E5" i="5"/>
  <c r="E3" i="5"/>
  <c r="E12" i="5"/>
  <c r="E9" i="5"/>
  <c r="E7" i="5"/>
  <c r="R1" i="12"/>
  <c r="O18" i="11"/>
  <c r="P18" i="11"/>
  <c r="B2" i="3"/>
  <c r="O18" i="3" s="1"/>
  <c r="K18" i="11"/>
  <c r="J18" i="11"/>
  <c r="F17" i="11"/>
  <c r="G18" i="11" s="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2" i="3" l="1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F18" i="11"/>
  <c r="G19" i="11" s="1"/>
  <c r="J19" i="11"/>
  <c r="C5" i="3"/>
  <c r="P19" i="11"/>
  <c r="O19" i="11"/>
  <c r="G7" i="5"/>
  <c r="O7" i="5"/>
  <c r="Q7" i="5" s="1"/>
  <c r="H7" i="5"/>
  <c r="O5" i="5"/>
  <c r="Q5" i="5" s="1"/>
  <c r="G5" i="5"/>
  <c r="H5" i="5"/>
  <c r="O13" i="5"/>
  <c r="Q13" i="5" s="1"/>
  <c r="G13" i="5"/>
  <c r="H13" i="5"/>
  <c r="G16" i="5" l="1"/>
  <c r="M19" i="13"/>
  <c r="M20" i="14"/>
  <c r="J20" i="11"/>
  <c r="K20" i="11"/>
  <c r="F19" i="11"/>
  <c r="G20" i="11" s="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P20" i="11"/>
  <c r="O20" i="11"/>
  <c r="E3" i="4"/>
  <c r="D3" i="4"/>
  <c r="H46" i="6"/>
  <c r="E46" i="4"/>
  <c r="Q2" i="5"/>
  <c r="Q16" i="5" s="1"/>
  <c r="R16" i="5"/>
  <c r="Z29" i="11" l="1"/>
  <c r="Y29" i="11"/>
  <c r="K21" i="11"/>
  <c r="F20" i="11"/>
  <c r="G21" i="11" s="1"/>
  <c r="J21" i="11"/>
  <c r="P21" i="11"/>
  <c r="O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T32" i="11" l="1"/>
  <c r="U32" i="11"/>
  <c r="J18" i="13" a="1"/>
  <c r="J18" i="13" s="1"/>
  <c r="N19" i="13"/>
  <c r="M22" i="14"/>
  <c r="O22" i="11"/>
  <c r="P22" i="11"/>
  <c r="F46" i="6"/>
  <c r="M21" i="13"/>
  <c r="Y30" i="11"/>
  <c r="Z30" i="11"/>
  <c r="N18" i="14"/>
  <c r="J17" i="14" a="1"/>
  <c r="J17" i="14" s="1"/>
  <c r="K22" i="11"/>
  <c r="F21" i="11"/>
  <c r="G22" i="11" s="1"/>
  <c r="J22" i="11"/>
  <c r="J18" i="14" l="1" a="1"/>
  <c r="J18" i="14" s="1"/>
  <c r="N19" i="14"/>
  <c r="M22" i="13"/>
  <c r="M23" i="14"/>
  <c r="K23" i="11"/>
  <c r="F22" i="11"/>
  <c r="G23" i="11" s="1"/>
  <c r="J23" i="11"/>
  <c r="G46" i="6"/>
  <c r="F3" i="6"/>
  <c r="G3" i="6" s="1"/>
  <c r="U33" i="11"/>
  <c r="T33" i="11"/>
  <c r="Z31" i="11"/>
  <c r="Y31" i="11"/>
  <c r="J19" i="13" a="1"/>
  <c r="J19" i="13" s="1"/>
  <c r="N20" i="13"/>
  <c r="P23" i="11"/>
  <c r="O23" i="11"/>
  <c r="M23" i="13" l="1"/>
  <c r="P24" i="11"/>
  <c r="O24" i="11"/>
  <c r="Z32" i="11"/>
  <c r="Y32" i="11"/>
  <c r="N20" i="14"/>
  <c r="J19" i="14" a="1"/>
  <c r="J19" i="14" s="1"/>
  <c r="U34" i="11"/>
  <c r="T34" i="11"/>
  <c r="J24" i="11"/>
  <c r="K24" i="11"/>
  <c r="F23" i="11"/>
  <c r="G24" i="11" s="1"/>
  <c r="M24" i="14"/>
  <c r="J20" i="13" a="1"/>
  <c r="J20" i="13" s="1"/>
  <c r="N21" i="13"/>
  <c r="P25" i="11" l="1"/>
  <c r="O25" i="11"/>
  <c r="M25" i="14"/>
  <c r="K25" i="11"/>
  <c r="F24" i="11"/>
  <c r="G25" i="11" s="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K26" i="11" l="1"/>
  <c r="F25" i="11"/>
  <c r="G26" i="11" s="1"/>
  <c r="J26" i="11"/>
  <c r="M26" i="14"/>
  <c r="J22" i="13" a="1"/>
  <c r="J22" i="13" s="1"/>
  <c r="N23" i="13"/>
  <c r="O26" i="11"/>
  <c r="P26" i="11"/>
  <c r="M25" i="13"/>
  <c r="Y34" i="11"/>
  <c r="Z34" i="11"/>
  <c r="T36" i="11"/>
  <c r="U36" i="11"/>
  <c r="N22" i="14"/>
  <c r="J21" i="14" a="1"/>
  <c r="J21" i="14" s="1"/>
  <c r="J22" i="14" l="1" a="1"/>
  <c r="J22" i="14" s="1"/>
  <c r="N23" i="14"/>
  <c r="J23" i="13" a="1"/>
  <c r="J23" i="13" s="1"/>
  <c r="N24" i="13"/>
  <c r="U37" i="11"/>
  <c r="T37" i="11"/>
  <c r="M26" i="13"/>
  <c r="M27" i="14"/>
  <c r="Z35" i="11"/>
  <c r="Y35" i="11"/>
  <c r="P27" i="11"/>
  <c r="O27" i="11"/>
  <c r="K27" i="11"/>
  <c r="F26" i="11"/>
  <c r="G27" i="11" s="1"/>
  <c r="J27" i="11"/>
  <c r="P28" i="11" l="1"/>
  <c r="O28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F27" i="11"/>
  <c r="G28" i="11" s="1"/>
  <c r="U39" i="11" l="1"/>
  <c r="T39" i="11"/>
  <c r="M29" i="14"/>
  <c r="N26" i="13"/>
  <c r="J25" i="13" a="1"/>
  <c r="J25" i="13" s="1"/>
  <c r="M28" i="13"/>
  <c r="P29" i="11"/>
  <c r="O29" i="11"/>
  <c r="K29" i="11"/>
  <c r="F28" i="11"/>
  <c r="G29" i="11" s="1"/>
  <c r="J29" i="11"/>
  <c r="J24" i="14" a="1"/>
  <c r="J24" i="14" s="1"/>
  <c r="N25" i="14"/>
  <c r="Z37" i="11"/>
  <c r="Y37" i="11"/>
  <c r="M29" i="13" l="1"/>
  <c r="J26" i="13" a="1"/>
  <c r="J26" i="13" s="1"/>
  <c r="N27" i="13"/>
  <c r="T40" i="11"/>
  <c r="U40" i="11"/>
  <c r="N26" i="14"/>
  <c r="J25" i="14" a="1"/>
  <c r="J25" i="14" s="1"/>
  <c r="K30" i="11"/>
  <c r="F29" i="11"/>
  <c r="G30" i="11" s="1"/>
  <c r="J30" i="11"/>
  <c r="Y38" i="11"/>
  <c r="Z38" i="11"/>
  <c r="O30" i="11"/>
  <c r="P30" i="11"/>
  <c r="M30" i="14"/>
  <c r="P31" i="11" l="1"/>
  <c r="O31" i="11"/>
  <c r="K31" i="11"/>
  <c r="F30" i="11"/>
  <c r="G31" i="11" s="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N28" i="14" l="1"/>
  <c r="J27" i="14" a="1"/>
  <c r="J27" i="14" s="1"/>
  <c r="Z40" i="11"/>
  <c r="Y40" i="11"/>
  <c r="M32" i="14"/>
  <c r="P32" i="11"/>
  <c r="O32" i="11"/>
  <c r="J28" i="13" a="1"/>
  <c r="J28" i="13" s="1"/>
  <c r="N29" i="13"/>
  <c r="U42" i="11"/>
  <c r="T42" i="11"/>
  <c r="M31" i="13"/>
  <c r="J32" i="11"/>
  <c r="K32" i="11"/>
  <c r="F31" i="11"/>
  <c r="G32" i="11" s="1"/>
  <c r="M32" i="13" l="1"/>
  <c r="U43" i="11"/>
  <c r="T43" i="11"/>
  <c r="P33" i="11"/>
  <c r="O33" i="11"/>
  <c r="J28" i="14" a="1"/>
  <c r="J28" i="14" s="1"/>
  <c r="N29" i="14"/>
  <c r="Z41" i="11"/>
  <c r="Y41" i="11"/>
  <c r="K33" i="11"/>
  <c r="F32" i="11"/>
  <c r="G33" i="11" s="1"/>
  <c r="J33" i="11"/>
  <c r="N30" i="13"/>
  <c r="J29" i="13" a="1"/>
  <c r="J29" i="13" s="1"/>
  <c r="M33" i="14"/>
  <c r="J30" i="13" l="1" a="1"/>
  <c r="J30" i="13" s="1"/>
  <c r="N31" i="13"/>
  <c r="Y42" i="11"/>
  <c r="Z42" i="11"/>
  <c r="K34" i="11"/>
  <c r="F33" i="11"/>
  <c r="G34" i="11" s="1"/>
  <c r="J34" i="11"/>
  <c r="O34" i="11"/>
  <c r="P34" i="11"/>
  <c r="M33" i="13"/>
  <c r="M34" i="14"/>
  <c r="N30" i="14"/>
  <c r="J29" i="14" a="1"/>
  <c r="J29" i="14" s="1"/>
  <c r="T44" i="11"/>
  <c r="U44" i="11"/>
  <c r="U45" i="11" l="1"/>
  <c r="T45" i="11"/>
  <c r="M35" i="14"/>
  <c r="P35" i="11"/>
  <c r="O35" i="11"/>
  <c r="J30" i="14" a="1"/>
  <c r="J30" i="14" s="1"/>
  <c r="N31" i="14"/>
  <c r="K35" i="11"/>
  <c r="F34" i="11"/>
  <c r="G35" i="11" s="1"/>
  <c r="J35" i="11"/>
  <c r="Z43" i="11"/>
  <c r="Y43" i="11"/>
  <c r="M34" i="13"/>
  <c r="J31" i="13" a="1"/>
  <c r="J31" i="13" s="1"/>
  <c r="N32" i="13"/>
  <c r="J36" i="11" l="1"/>
  <c r="K36" i="11"/>
  <c r="F35" i="11"/>
  <c r="G36" i="11" s="1"/>
  <c r="M36" i="14"/>
  <c r="P36" i="11"/>
  <c r="O36" i="11"/>
  <c r="J32" i="13" a="1"/>
  <c r="J32" i="13" s="1"/>
  <c r="N33" i="13"/>
  <c r="M35" i="13"/>
  <c r="U46" i="11"/>
  <c r="T46" i="11"/>
  <c r="Z44" i="11"/>
  <c r="Y44" i="11"/>
  <c r="J31" i="14" a="1"/>
  <c r="J31" i="14" s="1"/>
  <c r="N32" i="14"/>
  <c r="Z45" i="11" l="1"/>
  <c r="Y45" i="11"/>
  <c r="P37" i="11"/>
  <c r="O37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F36" i="11"/>
  <c r="G37" i="11" s="1"/>
  <c r="J37" i="11"/>
  <c r="T48" i="11" l="1"/>
  <c r="U48" i="11"/>
  <c r="J34" i="13" a="1"/>
  <c r="J34" i="13" s="1"/>
  <c r="N35" i="13"/>
  <c r="Y46" i="11"/>
  <c r="Z46" i="11"/>
  <c r="K38" i="11"/>
  <c r="F37" i="11"/>
  <c r="G38" i="11" s="1"/>
  <c r="J38" i="11"/>
  <c r="M38" i="14"/>
  <c r="O38" i="11"/>
  <c r="P38" i="11"/>
  <c r="M37" i="13"/>
  <c r="N34" i="14"/>
  <c r="J33" i="14" a="1"/>
  <c r="J33" i="14" s="1"/>
  <c r="M39" i="14" l="1"/>
  <c r="J34" i="14" a="1"/>
  <c r="J34" i="14" s="1"/>
  <c r="N35" i="14"/>
  <c r="M38" i="13"/>
  <c r="K39" i="11"/>
  <c r="F38" i="11"/>
  <c r="G39" i="11" s="1"/>
  <c r="J39" i="11"/>
  <c r="Z47" i="11"/>
  <c r="Y47" i="11"/>
  <c r="U49" i="11"/>
  <c r="T49" i="11"/>
  <c r="P39" i="11"/>
  <c r="O39" i="11"/>
  <c r="J35" i="13" a="1"/>
  <c r="J35" i="13" s="1"/>
  <c r="N36" i="13"/>
  <c r="J36" i="13" l="1" a="1"/>
  <c r="J36" i="13" s="1"/>
  <c r="N37" i="13"/>
  <c r="P40" i="11"/>
  <c r="O40" i="11"/>
  <c r="Z48" i="11"/>
  <c r="Y48" i="11"/>
  <c r="U50" i="11"/>
  <c r="T50" i="11"/>
  <c r="J40" i="11"/>
  <c r="K40" i="11"/>
  <c r="F39" i="11"/>
  <c r="G40" i="11" s="1"/>
  <c r="M39" i="13"/>
  <c r="M40" i="14"/>
  <c r="J35" i="14" a="1"/>
  <c r="J35" i="14" s="1"/>
  <c r="N36" i="14"/>
  <c r="J36" i="14" l="1" a="1"/>
  <c r="J36" i="14" s="1"/>
  <c r="N37" i="14"/>
  <c r="Z49" i="11"/>
  <c r="Y49" i="11"/>
  <c r="K41" i="11"/>
  <c r="F40" i="11"/>
  <c r="G41" i="11" s="1"/>
  <c r="J41" i="11"/>
  <c r="N38" i="13"/>
  <c r="J37" i="13" a="1"/>
  <c r="J37" i="13" s="1"/>
  <c r="M40" i="13"/>
  <c r="U51" i="11"/>
  <c r="T51" i="11"/>
  <c r="P41" i="11"/>
  <c r="O41" i="11"/>
  <c r="M41" i="14"/>
  <c r="M42" i="14" l="1"/>
  <c r="J38" i="13" a="1"/>
  <c r="J38" i="13" s="1"/>
  <c r="N39" i="13"/>
  <c r="Y50" i="11"/>
  <c r="Z50" i="11"/>
  <c r="O42" i="11"/>
  <c r="P42" i="11"/>
  <c r="M41" i="13"/>
  <c r="K42" i="11"/>
  <c r="F41" i="11"/>
  <c r="G42" i="11" s="1"/>
  <c r="J42" i="11"/>
  <c r="N38" i="14"/>
  <c r="J37" i="14" a="1"/>
  <c r="J37" i="14" s="1"/>
  <c r="T52" i="11"/>
  <c r="U52" i="11"/>
  <c r="J38" i="14" l="1" a="1"/>
  <c r="J38" i="14" s="1"/>
  <c r="N39" i="14"/>
  <c r="K43" i="11"/>
  <c r="F42" i="11"/>
  <c r="G43" i="11" s="1"/>
  <c r="J43" i="11"/>
  <c r="M42" i="13"/>
  <c r="Z51" i="11"/>
  <c r="Y51" i="11"/>
  <c r="M43" i="14"/>
  <c r="U53" i="11"/>
  <c r="T53" i="11"/>
  <c r="J39" i="13" a="1"/>
  <c r="J39" i="13" s="1"/>
  <c r="N40" i="13"/>
  <c r="P43" i="11"/>
  <c r="O43" i="11"/>
  <c r="J39" i="14" l="1" a="1"/>
  <c r="J39" i="14" s="1"/>
  <c r="N40" i="14"/>
  <c r="J40" i="13" a="1"/>
  <c r="J40" i="13" s="1"/>
  <c r="N41" i="13"/>
  <c r="U54" i="11"/>
  <c r="T54" i="11"/>
  <c r="Z52" i="11"/>
  <c r="Y52" i="11"/>
  <c r="J44" i="11"/>
  <c r="K44" i="11"/>
  <c r="F43" i="11"/>
  <c r="G44" i="11" s="1"/>
  <c r="M44" i="14"/>
  <c r="M43" i="13"/>
  <c r="P44" i="11"/>
  <c r="O44" i="11"/>
  <c r="Z53" i="11" l="1"/>
  <c r="Y53" i="11"/>
  <c r="N42" i="13"/>
  <c r="J41" i="13" a="1"/>
  <c r="J41" i="13" s="1"/>
  <c r="M44" i="13"/>
  <c r="U55" i="11"/>
  <c r="T55" i="11"/>
  <c r="J40" i="14" a="1"/>
  <c r="J40" i="14" s="1"/>
  <c r="N41" i="14"/>
  <c r="P45" i="11"/>
  <c r="O45" i="11"/>
  <c r="M45" i="14"/>
  <c r="K45" i="11"/>
  <c r="F44" i="11"/>
  <c r="G45" i="11" s="1"/>
  <c r="J45" i="11"/>
  <c r="O46" i="11" l="1"/>
  <c r="P46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F45" i="11"/>
  <c r="G46" i="11" s="1"/>
  <c r="J46" i="11"/>
  <c r="M46" i="14"/>
  <c r="M47" i="14" l="1"/>
  <c r="M46" i="13"/>
  <c r="J43" i="13" a="1"/>
  <c r="J43" i="13" s="1"/>
  <c r="N44" i="13"/>
  <c r="U57" i="11"/>
  <c r="T57" i="11"/>
  <c r="K47" i="11"/>
  <c r="F46" i="11"/>
  <c r="G47" i="11" s="1"/>
  <c r="J47" i="11"/>
  <c r="P47" i="11"/>
  <c r="O47" i="11"/>
  <c r="Z55" i="11"/>
  <c r="Y55" i="11"/>
  <c r="J42" i="14" a="1"/>
  <c r="J42" i="14" s="1"/>
  <c r="N43" i="14"/>
  <c r="J43" i="14" l="1" a="1"/>
  <c r="J43" i="14" s="1"/>
  <c r="N44" i="14"/>
  <c r="J44" i="13" a="1"/>
  <c r="J44" i="13" s="1"/>
  <c r="N45" i="13"/>
  <c r="M48" i="14"/>
  <c r="Z56" i="11"/>
  <c r="Y56" i="11"/>
  <c r="P48" i="11"/>
  <c r="O48" i="11"/>
  <c r="U58" i="11"/>
  <c r="T58" i="11"/>
  <c r="J48" i="11"/>
  <c r="K48" i="11"/>
  <c r="F47" i="11"/>
  <c r="G48" i="11" s="1"/>
  <c r="M47" i="13"/>
  <c r="N46" i="13" l="1"/>
  <c r="J45" i="13" a="1"/>
  <c r="J45" i="13" s="1"/>
  <c r="M48" i="13"/>
  <c r="M49" i="14"/>
  <c r="J44" i="14" a="1"/>
  <c r="J44" i="14" s="1"/>
  <c r="N45" i="14"/>
  <c r="K49" i="11"/>
  <c r="F48" i="11"/>
  <c r="G49" i="11" s="1"/>
  <c r="J49" i="11"/>
  <c r="P49" i="11"/>
  <c r="O49" i="11"/>
  <c r="U59" i="11"/>
  <c r="T59" i="11"/>
  <c r="Z57" i="11"/>
  <c r="Y57" i="11"/>
  <c r="Y58" i="11" l="1"/>
  <c r="Z58" i="11"/>
  <c r="M49" i="13"/>
  <c r="J46" i="13" a="1"/>
  <c r="J46" i="13" s="1"/>
  <c r="N47" i="13"/>
  <c r="N46" i="14"/>
  <c r="J45" i="14" a="1"/>
  <c r="J45" i="14" s="1"/>
  <c r="K50" i="11"/>
  <c r="F49" i="11"/>
  <c r="G50" i="11" s="1"/>
  <c r="J50" i="11"/>
  <c r="T60" i="11"/>
  <c r="U60" i="11"/>
  <c r="O50" i="11"/>
  <c r="P50" i="11"/>
  <c r="M50" i="14"/>
  <c r="P51" i="11" l="1"/>
  <c r="O51" i="11"/>
  <c r="J47" i="13" a="1"/>
  <c r="J47" i="13" s="1"/>
  <c r="N48" i="13"/>
  <c r="M51" i="14"/>
  <c r="U61" i="11"/>
  <c r="T61" i="11"/>
  <c r="Z59" i="11"/>
  <c r="Y59" i="11"/>
  <c r="K51" i="11"/>
  <c r="F50" i="11"/>
  <c r="G51" i="11" s="1"/>
  <c r="J51" i="11"/>
  <c r="J46" i="14" a="1"/>
  <c r="J46" i="14" s="1"/>
  <c r="N47" i="14"/>
  <c r="M50" i="13"/>
  <c r="Z60" i="11" l="1"/>
  <c r="Y60" i="11"/>
  <c r="P52" i="11"/>
  <c r="O52" i="11"/>
  <c r="J52" i="11"/>
  <c r="K52" i="11"/>
  <c r="F51" i="11"/>
  <c r="G52" i="11" s="1"/>
  <c r="M51" i="13"/>
  <c r="U62" i="11"/>
  <c r="T62" i="11"/>
  <c r="M52" i="14"/>
  <c r="J47" i="14" a="1"/>
  <c r="J47" i="14" s="1"/>
  <c r="N48" i="14"/>
  <c r="J48" i="13" a="1"/>
  <c r="J48" i="13" s="1"/>
  <c r="N49" i="13"/>
  <c r="M52" i="13" l="1"/>
  <c r="P53" i="11"/>
  <c r="O53" i="11"/>
  <c r="N50" i="13"/>
  <c r="J49" i="13" a="1"/>
  <c r="J49" i="13" s="1"/>
  <c r="Z61" i="11"/>
  <c r="Y61" i="11"/>
  <c r="M53" i="14"/>
  <c r="K53" i="11"/>
  <c r="F52" i="11"/>
  <c r="G53" i="11" s="1"/>
  <c r="J53" i="11"/>
  <c r="J48" i="14" a="1"/>
  <c r="J48" i="14" s="1"/>
  <c r="N49" i="14"/>
  <c r="U63" i="11"/>
  <c r="T63" i="11"/>
  <c r="T64" i="11" l="1"/>
  <c r="U64" i="11"/>
  <c r="K54" i="11"/>
  <c r="F53" i="11"/>
  <c r="G54" i="11" s="1"/>
  <c r="J54" i="11"/>
  <c r="M54" i="14"/>
  <c r="M53" i="13"/>
  <c r="Y62" i="11"/>
  <c r="Z62" i="11"/>
  <c r="J50" i="13" a="1"/>
  <c r="J50" i="13" s="1"/>
  <c r="N51" i="13"/>
  <c r="N50" i="14"/>
  <c r="J49" i="14" a="1"/>
  <c r="J49" i="14" s="1"/>
  <c r="O54" i="11"/>
  <c r="P54" i="11"/>
  <c r="P55" i="11" l="1"/>
  <c r="O55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F54" i="11"/>
  <c r="G55" i="11" s="1"/>
  <c r="J55" i="11"/>
  <c r="U65" i="11"/>
  <c r="T65" i="11"/>
  <c r="M56" i="14" l="1"/>
  <c r="Z64" i="11"/>
  <c r="Y64" i="11"/>
  <c r="J52" i="13" a="1"/>
  <c r="J52" i="13" s="1"/>
  <c r="N53" i="13"/>
  <c r="M55" i="13"/>
  <c r="J56" i="11"/>
  <c r="K56" i="11"/>
  <c r="F55" i="11"/>
  <c r="G56" i="11" s="1"/>
  <c r="U66" i="11"/>
  <c r="T66" i="11"/>
  <c r="P56" i="11"/>
  <c r="O56" i="11"/>
  <c r="J51" i="14" a="1"/>
  <c r="J51" i="14" s="1"/>
  <c r="N52" i="14"/>
  <c r="J52" i="14" l="1" a="1"/>
  <c r="J52" i="14" s="1"/>
  <c r="N53" i="14"/>
  <c r="U67" i="11"/>
  <c r="T67" i="11"/>
  <c r="N54" i="13"/>
  <c r="J53" i="13" a="1"/>
  <c r="J53" i="13" s="1"/>
  <c r="M57" i="14"/>
  <c r="K57" i="11"/>
  <c r="F56" i="11"/>
  <c r="G57" i="11" s="1"/>
  <c r="J57" i="11"/>
  <c r="P57" i="11"/>
  <c r="O57" i="11"/>
  <c r="Z65" i="11"/>
  <c r="Y65" i="11"/>
  <c r="M56" i="13"/>
  <c r="N54" i="14" l="1"/>
  <c r="J53" i="14" a="1"/>
  <c r="J53" i="14" s="1"/>
  <c r="J54" i="13" a="1"/>
  <c r="J54" i="13" s="1"/>
  <c r="N55" i="13"/>
  <c r="K58" i="11"/>
  <c r="F57" i="11"/>
  <c r="G58" i="11" s="1"/>
  <c r="J58" i="11"/>
  <c r="O58" i="11"/>
  <c r="P58" i="11"/>
  <c r="M57" i="13"/>
  <c r="Y66" i="11"/>
  <c r="Z66" i="11"/>
  <c r="M58" i="14"/>
  <c r="T68" i="11"/>
  <c r="U68" i="11"/>
  <c r="K59" i="11" l="1"/>
  <c r="F58" i="11"/>
  <c r="G59" i="11" s="1"/>
  <c r="J59" i="11"/>
  <c r="N56" i="13"/>
  <c r="J55" i="13" a="1"/>
  <c r="J55" i="13" s="1"/>
  <c r="U69" i="11"/>
  <c r="T69" i="11"/>
  <c r="Z67" i="11"/>
  <c r="Y67" i="11"/>
  <c r="P59" i="11"/>
  <c r="O59" i="11"/>
  <c r="M59" i="14"/>
  <c r="M58" i="13"/>
  <c r="J54" i="14" a="1"/>
  <c r="J54" i="14" s="1"/>
  <c r="N55" i="14"/>
  <c r="U70" i="11" l="1"/>
  <c r="T70" i="11"/>
  <c r="J60" i="11"/>
  <c r="K60" i="11"/>
  <c r="F59" i="11"/>
  <c r="G60" i="11" s="1"/>
  <c r="N56" i="14"/>
  <c r="J55" i="14" a="1"/>
  <c r="J55" i="14" s="1"/>
  <c r="M60" i="14"/>
  <c r="Z68" i="11"/>
  <c r="Y68" i="11"/>
  <c r="N57" i="13"/>
  <c r="J56" i="13" a="1"/>
  <c r="J56" i="13" s="1"/>
  <c r="M59" i="13"/>
  <c r="P60" i="11"/>
  <c r="O60" i="11"/>
  <c r="P61" i="11" l="1"/>
  <c r="O61" i="11"/>
  <c r="N58" i="13"/>
  <c r="J57" i="13" a="1"/>
  <c r="J57" i="13" s="1"/>
  <c r="M60" i="13"/>
  <c r="Z69" i="11"/>
  <c r="Y69" i="11"/>
  <c r="K61" i="11"/>
  <c r="F60" i="11"/>
  <c r="G61" i="11" s="1"/>
  <c r="J61" i="11"/>
  <c r="N57" i="14"/>
  <c r="J56" i="14" a="1"/>
  <c r="J56" i="14" s="1"/>
  <c r="U71" i="11"/>
  <c r="T71" i="11"/>
  <c r="M61" i="14"/>
  <c r="N58" i="14" l="1"/>
  <c r="J57" i="14" a="1"/>
  <c r="J57" i="14" s="1"/>
  <c r="Y70" i="11"/>
  <c r="Z70" i="11"/>
  <c r="T72" i="11"/>
  <c r="U72" i="11"/>
  <c r="K62" i="11"/>
  <c r="F61" i="11"/>
  <c r="G62" i="11" s="1"/>
  <c r="J62" i="11"/>
  <c r="N59" i="13"/>
  <c r="J58" i="13" a="1"/>
  <c r="J58" i="13" s="1"/>
  <c r="M62" i="14"/>
  <c r="M61" i="13"/>
  <c r="O62" i="11"/>
  <c r="P62" i="11"/>
  <c r="P63" i="11" l="1"/>
  <c r="O63" i="11"/>
  <c r="M62" i="13"/>
  <c r="Z71" i="11"/>
  <c r="Y71" i="11"/>
  <c r="N60" i="13"/>
  <c r="J59" i="13" a="1"/>
  <c r="J59" i="13" s="1"/>
  <c r="M63" i="14"/>
  <c r="K63" i="11"/>
  <c r="F62" i="11"/>
  <c r="G63" i="11" s="1"/>
  <c r="J63" i="11"/>
  <c r="U73" i="11"/>
  <c r="T73" i="11"/>
  <c r="N59" i="14"/>
  <c r="J58" i="14" a="1"/>
  <c r="J58" i="14" s="1"/>
  <c r="Z72" i="11" l="1"/>
  <c r="Y72" i="11"/>
  <c r="M63" i="13"/>
  <c r="J64" i="11"/>
  <c r="K64" i="11"/>
  <c r="F63" i="11"/>
  <c r="G64" i="11" s="1"/>
  <c r="M64" i="14"/>
  <c r="P64" i="11"/>
  <c r="O64" i="11"/>
  <c r="N60" i="14"/>
  <c r="J59" i="14" a="1"/>
  <c r="J59" i="14" s="1"/>
  <c r="U74" i="11"/>
  <c r="T74" i="11"/>
  <c r="N61" i="13"/>
  <c r="J60" i="13" a="1"/>
  <c r="J60" i="13" s="1"/>
  <c r="M64" i="13" l="1"/>
  <c r="Z73" i="11"/>
  <c r="Y73" i="11"/>
  <c r="N61" i="14"/>
  <c r="J60" i="14" a="1"/>
  <c r="J60" i="14" s="1"/>
  <c r="N62" i="13"/>
  <c r="J61" i="13" a="1"/>
  <c r="J61" i="13" s="1"/>
  <c r="U75" i="11"/>
  <c r="T75" i="11"/>
  <c r="P65" i="11"/>
  <c r="O65" i="11"/>
  <c r="M65" i="14"/>
  <c r="K65" i="11"/>
  <c r="F64" i="11"/>
  <c r="G65" i="11" s="1"/>
  <c r="J65" i="11"/>
  <c r="K66" i="11" l="1"/>
  <c r="F65" i="11"/>
  <c r="G66" i="11" s="1"/>
  <c r="J66" i="11"/>
  <c r="N62" i="14"/>
  <c r="J61" i="14" a="1"/>
  <c r="J61" i="14" s="1"/>
  <c r="O66" i="11"/>
  <c r="P66" i="11"/>
  <c r="Y74" i="11"/>
  <c r="Z74" i="11"/>
  <c r="M66" i="14"/>
  <c r="T76" i="11"/>
  <c r="U76" i="11"/>
  <c r="M65" i="13"/>
  <c r="N63" i="13"/>
  <c r="J62" i="13" a="1"/>
  <c r="J62" i="13" s="1"/>
  <c r="N64" i="13" l="1"/>
  <c r="J63" i="13" a="1"/>
  <c r="J63" i="13" s="1"/>
  <c r="U77" i="11"/>
  <c r="T77" i="11"/>
  <c r="Z75" i="11"/>
  <c r="Y75" i="11"/>
  <c r="M66" i="13"/>
  <c r="M67" i="14"/>
  <c r="K67" i="11"/>
  <c r="F66" i="11"/>
  <c r="G67" i="11" s="1"/>
  <c r="J67" i="11"/>
  <c r="P67" i="11"/>
  <c r="O67" i="11"/>
  <c r="N63" i="14"/>
  <c r="J62" i="14" a="1"/>
  <c r="J62" i="14" s="1"/>
  <c r="U78" i="11" l="1"/>
  <c r="T78" i="11"/>
  <c r="M67" i="13"/>
  <c r="N64" i="14"/>
  <c r="J63" i="14" a="1"/>
  <c r="J63" i="14" s="1"/>
  <c r="M68" i="14"/>
  <c r="Z76" i="11"/>
  <c r="Y76" i="11"/>
  <c r="P68" i="11"/>
  <c r="O68" i="11"/>
  <c r="J68" i="11"/>
  <c r="K68" i="11"/>
  <c r="F67" i="11"/>
  <c r="G68" i="11" s="1"/>
  <c r="N65" i="13"/>
  <c r="J64" i="13" a="1"/>
  <c r="J64" i="13" s="1"/>
  <c r="U79" i="11" l="1"/>
  <c r="T79" i="11"/>
  <c r="Z77" i="11"/>
  <c r="Y77" i="11"/>
  <c r="K69" i="11"/>
  <c r="F68" i="11"/>
  <c r="G69" i="11" s="1"/>
  <c r="J69" i="11"/>
  <c r="N65" i="14"/>
  <c r="J64" i="14" a="1"/>
  <c r="J64" i="14" s="1"/>
  <c r="N66" i="13"/>
  <c r="J65" i="13" a="1"/>
  <c r="J65" i="13" s="1"/>
  <c r="P69" i="11"/>
  <c r="O69" i="11"/>
  <c r="M69" i="14"/>
  <c r="M68" i="13"/>
  <c r="N66" i="14" l="1"/>
  <c r="J65" i="14" a="1"/>
  <c r="J65" i="14" s="1"/>
  <c r="Y78" i="11"/>
  <c r="Z78" i="11"/>
  <c r="T80" i="11"/>
  <c r="U80" i="11"/>
  <c r="M69" i="13"/>
  <c r="O70" i="11"/>
  <c r="P70" i="11"/>
  <c r="M70" i="14"/>
  <c r="N67" i="13"/>
  <c r="J66" i="13" a="1"/>
  <c r="J66" i="13" s="1"/>
  <c r="K70" i="11"/>
  <c r="F69" i="11"/>
  <c r="G70" i="11" s="1"/>
  <c r="J70" i="11"/>
  <c r="N68" i="13" l="1"/>
  <c r="J67" i="13" a="1"/>
  <c r="J67" i="13" s="1"/>
  <c r="P71" i="11"/>
  <c r="O71" i="11"/>
  <c r="U81" i="11"/>
  <c r="T81" i="11"/>
  <c r="Q82" i="11" s="1"/>
  <c r="N67" i="14"/>
  <c r="J66" i="14" a="1"/>
  <c r="J66" i="14" s="1"/>
  <c r="M70" i="13"/>
  <c r="K71" i="11"/>
  <c r="F70" i="11"/>
  <c r="G71" i="11" s="1"/>
  <c r="J71" i="11"/>
  <c r="M71" i="14"/>
  <c r="Z79" i="11"/>
  <c r="Y79" i="11"/>
  <c r="M71" i="13" l="1"/>
  <c r="T4" i="11"/>
  <c r="I3" i="12" s="1"/>
  <c r="I8" i="12" s="1"/>
  <c r="I6" i="12"/>
  <c r="B24" i="2"/>
  <c r="M72" i="14"/>
  <c r="Z80" i="11"/>
  <c r="Y80" i="11"/>
  <c r="J72" i="11"/>
  <c r="K72" i="11"/>
  <c r="F71" i="11"/>
  <c r="G72" i="11" s="1"/>
  <c r="N69" i="13"/>
  <c r="J68" i="13" a="1"/>
  <c r="J68" i="13" s="1"/>
  <c r="N68" i="14"/>
  <c r="J67" i="14" a="1"/>
  <c r="J67" i="14" s="1"/>
  <c r="P72" i="11"/>
  <c r="O72" i="11"/>
  <c r="N69" i="14" l="1"/>
  <c r="J68" i="14" a="1"/>
  <c r="J68" i="14" s="1"/>
  <c r="M73" i="14"/>
  <c r="K73" i="11"/>
  <c r="F72" i="11"/>
  <c r="G73" i="11" s="1"/>
  <c r="J73" i="11"/>
  <c r="M72" i="13"/>
  <c r="P73" i="11"/>
  <c r="O73" i="11"/>
  <c r="N70" i="13"/>
  <c r="J69" i="13" a="1"/>
  <c r="J69" i="13" s="1"/>
  <c r="Z81" i="11"/>
  <c r="Y81" i="11"/>
  <c r="V82" i="11" s="1"/>
  <c r="N70" i="14" l="1"/>
  <c r="J69" i="14" a="1"/>
  <c r="J69" i="14" s="1"/>
  <c r="K74" i="11"/>
  <c r="F73" i="11"/>
  <c r="G74" i="11" s="1"/>
  <c r="J74" i="11"/>
  <c r="M74" i="14"/>
  <c r="K6" i="12"/>
  <c r="B25" i="2"/>
  <c r="Y4" i="11"/>
  <c r="K3" i="12" s="1"/>
  <c r="K8" i="12" s="1"/>
  <c r="B1" i="14" s="1"/>
  <c r="M73" i="13"/>
  <c r="O74" i="11"/>
  <c r="P74" i="11"/>
  <c r="N71" i="13"/>
  <c r="J70" i="13" a="1"/>
  <c r="J70" i="13" s="1"/>
  <c r="I8" i="14" l="1"/>
  <c r="B8" i="14"/>
  <c r="P75" i="11"/>
  <c r="O75" i="11"/>
  <c r="O20" i="2"/>
  <c r="O27" i="2"/>
  <c r="O23" i="2"/>
  <c r="K75" i="11"/>
  <c r="F74" i="11"/>
  <c r="G75" i="11" s="1"/>
  <c r="J75" i="11"/>
  <c r="N71" i="14"/>
  <c r="J70" i="14" a="1"/>
  <c r="J70" i="14" s="1"/>
  <c r="M74" i="13"/>
  <c r="N72" i="13"/>
  <c r="J71" i="13" a="1"/>
  <c r="J71" i="13" s="1"/>
  <c r="M75" i="14"/>
  <c r="M76" i="14" l="1"/>
  <c r="M75" i="13"/>
  <c r="N72" i="14"/>
  <c r="J71" i="14" a="1"/>
  <c r="J71" i="14" s="1"/>
  <c r="N73" i="13"/>
  <c r="J72" i="13" a="1"/>
  <c r="J72" i="13" s="1"/>
  <c r="J76" i="11"/>
  <c r="K76" i="11"/>
  <c r="F75" i="11"/>
  <c r="G76" i="11" s="1"/>
  <c r="K8" i="14"/>
  <c r="L8" i="14" s="1"/>
  <c r="P76" i="11"/>
  <c r="O76" i="11"/>
  <c r="I9" i="14" l="1"/>
  <c r="R11" i="10" a="1"/>
  <c r="R11" i="10" s="1"/>
  <c r="N74" i="13"/>
  <c r="J73" i="13" a="1"/>
  <c r="J73" i="13" s="1"/>
  <c r="M76" i="13"/>
  <c r="P77" i="11"/>
  <c r="O77" i="11"/>
  <c r="K77" i="11"/>
  <c r="F76" i="11"/>
  <c r="G77" i="11" s="1"/>
  <c r="J77" i="11"/>
  <c r="M77" i="14"/>
  <c r="N73" i="14"/>
  <c r="J72" i="14" a="1"/>
  <c r="J72" i="14" s="1"/>
  <c r="M78" i="14" l="1"/>
  <c r="M77" i="13"/>
  <c r="K78" i="11"/>
  <c r="F77" i="11"/>
  <c r="G78" i="11" s="1"/>
  <c r="J78" i="11"/>
  <c r="O78" i="11"/>
  <c r="P78" i="11"/>
  <c r="N74" i="14"/>
  <c r="J73" i="14" a="1"/>
  <c r="J73" i="14" s="1"/>
  <c r="A98" i="11"/>
  <c r="N75" i="13"/>
  <c r="J74" i="13" a="1"/>
  <c r="J74" i="13" s="1"/>
  <c r="K9" i="14"/>
  <c r="L9" i="14" s="1"/>
  <c r="I10" i="14" l="1"/>
  <c r="R12" i="10" a="1"/>
  <c r="R12" i="10" s="1"/>
  <c r="P79" i="11"/>
  <c r="O79" i="11"/>
  <c r="M78" i="13"/>
  <c r="K79" i="11"/>
  <c r="F78" i="11"/>
  <c r="G79" i="11" s="1"/>
  <c r="J79" i="11"/>
  <c r="N75" i="14"/>
  <c r="J74" i="14" a="1"/>
  <c r="J74" i="14" s="1"/>
  <c r="A100" i="11"/>
  <c r="M79" i="14"/>
  <c r="N76" i="13"/>
  <c r="J75" i="13" a="1"/>
  <c r="J75" i="13" s="1"/>
  <c r="M80" i="14" l="1"/>
  <c r="J80" i="11"/>
  <c r="K80" i="11"/>
  <c r="F79" i="11"/>
  <c r="G80" i="11" s="1"/>
  <c r="N76" i="14"/>
  <c r="J75" i="14" a="1"/>
  <c r="J75" i="14" s="1"/>
  <c r="M79" i="13"/>
  <c r="A102" i="11"/>
  <c r="P80" i="11"/>
  <c r="O80" i="11"/>
  <c r="N77" i="13"/>
  <c r="J76" i="13" a="1"/>
  <c r="J76" i="13" s="1"/>
  <c r="K10" i="14"/>
  <c r="K81" i="11" l="1"/>
  <c r="F80" i="11"/>
  <c r="G81" i="11" s="1"/>
  <c r="J81" i="11"/>
  <c r="N78" i="13"/>
  <c r="J77" i="13" a="1"/>
  <c r="J77" i="13" s="1"/>
  <c r="N77" i="14"/>
  <c r="J76" i="14" a="1"/>
  <c r="J76" i="14" s="1"/>
  <c r="M81" i="14"/>
  <c r="L10" i="14"/>
  <c r="P81" i="11"/>
  <c r="O81" i="11"/>
  <c r="L82" i="11" s="1"/>
  <c r="M80" i="13"/>
  <c r="A96" i="11"/>
  <c r="A74" i="11" l="1"/>
  <c r="A80" i="11"/>
  <c r="N79" i="13"/>
  <c r="J78" i="13" a="1"/>
  <c r="J78" i="13" s="1"/>
  <c r="M81" i="13"/>
  <c r="I11" i="14"/>
  <c r="R13" i="10" a="1"/>
  <c r="R13" i="10" s="1"/>
  <c r="H82" i="11"/>
  <c r="F81" i="11"/>
  <c r="D82" i="11" s="1"/>
  <c r="D4" i="11" s="1"/>
  <c r="F2" i="11" s="1"/>
  <c r="G2" i="11" s="1"/>
  <c r="N78" i="14"/>
  <c r="J77" i="14" a="1"/>
  <c r="J77" i="14" s="1"/>
  <c r="A81" i="11"/>
  <c r="A8" i="11"/>
  <c r="A9" i="11"/>
  <c r="A11" i="11"/>
  <c r="A88" i="11"/>
  <c r="A92" i="11"/>
  <c r="A7" i="11"/>
  <c r="A10" i="11"/>
  <c r="A16" i="11"/>
  <c r="A13" i="11"/>
  <c r="A12" i="11"/>
  <c r="A14" i="11"/>
  <c r="A15" i="11"/>
  <c r="A18" i="11"/>
  <c r="A17" i="11"/>
  <c r="A19" i="11"/>
  <c r="A20" i="11"/>
  <c r="A21" i="11"/>
  <c r="A22" i="11"/>
  <c r="A23" i="11"/>
  <c r="A24" i="11"/>
  <c r="A27" i="11"/>
  <c r="A26" i="11"/>
  <c r="A28" i="11"/>
  <c r="A25" i="11"/>
  <c r="A29" i="11"/>
  <c r="A31" i="11"/>
  <c r="A30" i="11"/>
  <c r="A32" i="11"/>
  <c r="A36" i="11"/>
  <c r="A34" i="11"/>
  <c r="A33" i="11"/>
  <c r="A37" i="11"/>
  <c r="A38" i="11"/>
  <c r="A35" i="11"/>
  <c r="A40" i="11"/>
  <c r="A41" i="11"/>
  <c r="A39" i="11"/>
  <c r="A42" i="11"/>
  <c r="A43" i="11"/>
  <c r="A44" i="11"/>
  <c r="A45" i="11"/>
  <c r="A46" i="11"/>
  <c r="A47" i="11"/>
  <c r="A48" i="11"/>
  <c r="A50" i="11"/>
  <c r="A51" i="11"/>
  <c r="A52" i="11"/>
  <c r="A49" i="11"/>
  <c r="A54" i="11"/>
  <c r="A53" i="11"/>
  <c r="A55" i="11"/>
  <c r="A56" i="11"/>
  <c r="A58" i="11"/>
  <c r="A57" i="11"/>
  <c r="A59" i="11"/>
  <c r="A60" i="11"/>
  <c r="A61" i="11"/>
  <c r="A62" i="11"/>
  <c r="A64" i="11"/>
  <c r="A63" i="11"/>
  <c r="A67" i="11"/>
  <c r="A66" i="11"/>
  <c r="A65" i="11"/>
  <c r="A68" i="11"/>
  <c r="A69" i="11"/>
  <c r="A70" i="11"/>
  <c r="A73" i="11"/>
  <c r="A71" i="11"/>
  <c r="A75" i="11"/>
  <c r="A76" i="11"/>
  <c r="A79" i="11"/>
  <c r="A78" i="11"/>
  <c r="A77" i="11"/>
  <c r="A72" i="11"/>
  <c r="G6" i="12"/>
  <c r="B23" i="2"/>
  <c r="O4" i="11"/>
  <c r="G3" i="12" s="1"/>
  <c r="G8" i="12" s="1"/>
  <c r="M82" i="14"/>
  <c r="M83" i="14" l="1"/>
  <c r="M82" i="13"/>
  <c r="B6" i="11"/>
  <c r="N79" i="14"/>
  <c r="J78" i="14" a="1"/>
  <c r="J78" i="14" s="1"/>
  <c r="E6" i="12"/>
  <c r="C6" i="12" s="1"/>
  <c r="J4" i="11"/>
  <c r="E3" i="12" s="1"/>
  <c r="E2" i="11"/>
  <c r="B22" i="2"/>
  <c r="K11" i="14"/>
  <c r="L11" i="14" s="1"/>
  <c r="N80" i="13"/>
  <c r="J79" i="13" a="1"/>
  <c r="J79" i="13" s="1"/>
  <c r="E8" i="12" l="1"/>
  <c r="I12" i="14"/>
  <c r="R14" i="10" a="1"/>
  <c r="R14" i="10" s="1"/>
  <c r="M83" i="13"/>
  <c r="O26" i="2"/>
  <c r="B26" i="2"/>
  <c r="O22" i="2"/>
  <c r="O19" i="2"/>
  <c r="N81" i="13"/>
  <c r="J80" i="13" a="1"/>
  <c r="J80" i="13" s="1"/>
  <c r="N80" i="14"/>
  <c r="J79" i="14" a="1"/>
  <c r="J79" i="14" s="1"/>
  <c r="M84" i="14"/>
  <c r="B1" i="13" l="1"/>
  <c r="C8" i="12"/>
  <c r="F29" i="2"/>
  <c r="O18" i="2"/>
  <c r="P26" i="2" s="1"/>
  <c r="F1" i="2"/>
  <c r="F3" i="2" s="1"/>
  <c r="O35" i="2"/>
  <c r="M84" i="13"/>
  <c r="M85" i="14"/>
  <c r="N82" i="13"/>
  <c r="J81" i="13" a="1"/>
  <c r="J81" i="13" s="1"/>
  <c r="O37" i="2"/>
  <c r="N81" i="14"/>
  <c r="J80" i="14" a="1"/>
  <c r="J80" i="14" s="1"/>
  <c r="O36" i="2"/>
  <c r="K12" i="14"/>
  <c r="L12" i="14" s="1"/>
  <c r="B8" i="13" l="1"/>
  <c r="I8" i="13"/>
  <c r="P22" i="2"/>
  <c r="P36" i="2"/>
  <c r="P37" i="2"/>
  <c r="M85" i="13"/>
  <c r="N83" i="13"/>
  <c r="J82" i="13" a="1"/>
  <c r="J82" i="13" s="1"/>
  <c r="P32" i="2"/>
  <c r="P29" i="2"/>
  <c r="P25" i="2"/>
  <c r="P31" i="2"/>
  <c r="P28" i="2"/>
  <c r="P24" i="2"/>
  <c r="P21" i="2"/>
  <c r="P30" i="2"/>
  <c r="P39" i="2"/>
  <c r="P38" i="2"/>
  <c r="P27" i="2"/>
  <c r="P20" i="2"/>
  <c r="P23" i="2"/>
  <c r="E20" i="2"/>
  <c r="L16" i="2"/>
  <c r="L17" i="2"/>
  <c r="C38" i="2"/>
  <c r="L5" i="2"/>
  <c r="C31" i="2"/>
  <c r="C19" i="2"/>
  <c r="L15" i="2"/>
  <c r="L6" i="2"/>
  <c r="L8" i="2"/>
  <c r="C7" i="2"/>
  <c r="L12" i="2"/>
  <c r="M86" i="14"/>
  <c r="P19" i="2"/>
  <c r="G29" i="2"/>
  <c r="G30" i="2"/>
  <c r="G31" i="2"/>
  <c r="G28" i="2"/>
  <c r="G26" i="2"/>
  <c r="G25" i="2"/>
  <c r="G27" i="2"/>
  <c r="I13" i="14"/>
  <c r="R15" i="10" a="1"/>
  <c r="R15" i="10" s="1"/>
  <c r="N82" i="14"/>
  <c r="J81" i="14" a="1"/>
  <c r="J81" i="14" s="1"/>
  <c r="O40" i="2"/>
  <c r="P35" i="2"/>
  <c r="C26" i="2"/>
  <c r="K8" i="13" l="1"/>
  <c r="L8" i="13" s="1"/>
  <c r="P40" i="2"/>
  <c r="N83" i="14"/>
  <c r="J82" i="14" a="1"/>
  <c r="J82" i="14" s="1"/>
  <c r="K23" i="2"/>
  <c r="K21" i="2"/>
  <c r="G20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2" i="2"/>
  <c r="K24" i="2"/>
  <c r="M86" i="13"/>
  <c r="K13" i="14"/>
  <c r="L13" i="14" s="1"/>
  <c r="M87" i="14"/>
  <c r="N84" i="13"/>
  <c r="J83" i="13" a="1"/>
  <c r="J83" i="13" s="1"/>
  <c r="Q11" i="10" l="1" a="1"/>
  <c r="Q11" i="10" s="1"/>
  <c r="S11" i="10" s="1"/>
  <c r="I9" i="13"/>
  <c r="M88" i="14"/>
  <c r="I14" i="14"/>
  <c r="R16" i="10" a="1"/>
  <c r="R16" i="10" s="1"/>
  <c r="M87" i="13"/>
  <c r="N85" i="13"/>
  <c r="J84" i="13" a="1"/>
  <c r="J84" i="13" s="1"/>
  <c r="N84" i="14"/>
  <c r="J83" i="14" a="1"/>
  <c r="J83" i="14" s="1"/>
  <c r="K9" i="13" l="1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S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S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S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S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K657" i="13"/>
  <c r="M834" i="13"/>
  <c r="K678" i="14" l="1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/>
  <c r="I658" i="13" s="1"/>
  <c r="K679" i="14" l="1"/>
  <c r="L679" i="14" s="1"/>
  <c r="I680" i="14" s="1"/>
  <c r="K658" i="13"/>
  <c r="L658" i="13" s="1"/>
  <c r="I659" i="13" s="1"/>
  <c r="M836" i="13"/>
  <c r="M837" i="14"/>
  <c r="N834" i="13"/>
  <c r="J833" i="13" a="1"/>
  <c r="J833" i="13" s="1"/>
  <c r="N833" i="14"/>
  <c r="J832" i="14" a="1"/>
  <c r="J832" i="14" s="1"/>
  <c r="K680" i="14" l="1"/>
  <c r="K659" i="13"/>
  <c r="L659" i="13" s="1"/>
  <c r="I660" i="13" s="1"/>
  <c r="M838" i="14"/>
  <c r="N834" i="14"/>
  <c r="J833" i="14" a="1"/>
  <c r="J833" i="14" s="1"/>
  <c r="M837" i="13"/>
  <c r="N835" i="13"/>
  <c r="J834" i="13" a="1"/>
  <c r="J834" i="13" s="1"/>
  <c r="K660" i="13" l="1"/>
  <c r="L660" i="13" s="1"/>
  <c r="I661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M840" i="14" l="1"/>
  <c r="N836" i="14"/>
  <c r="J835" i="14" a="1"/>
  <c r="J835" i="14" s="1"/>
  <c r="M839" i="13"/>
  <c r="K681" i="14"/>
  <c r="N837" i="13"/>
  <c r="J836" i="13" a="1"/>
  <c r="J836" i="13" s="1"/>
  <c r="K661" i="13"/>
  <c r="L661" i="13" s="1"/>
  <c r="I662" i="13" s="1"/>
  <c r="K662" i="13" l="1"/>
  <c r="L662" i="13" s="1"/>
  <c r="I663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M842" i="14" l="1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/>
  <c r="L663" i="13" s="1"/>
  <c r="I664" i="13" s="1"/>
  <c r="K664" i="13" l="1"/>
  <c r="L664" i="13" s="1"/>
  <c r="I665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84" i="14" l="1"/>
  <c r="L684" i="14" s="1"/>
  <c r="I685" i="14" s="1"/>
  <c r="K665" i="13"/>
  <c r="L665" i="13" s="1"/>
  <c r="I666" i="13" s="1"/>
  <c r="N841" i="13"/>
  <c r="J840" i="13" a="1"/>
  <c r="J840" i="13" s="1"/>
  <c r="N840" i="14"/>
  <c r="J839" i="14" a="1"/>
  <c r="J839" i="14" s="1"/>
  <c r="M843" i="13"/>
  <c r="M844" i="14"/>
  <c r="K666" i="13" l="1"/>
  <c r="L666" i="13" s="1"/>
  <c r="I667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86" i="14" l="1"/>
  <c r="L686" i="14" s="1"/>
  <c r="I687" i="14" s="1"/>
  <c r="K667" i="13"/>
  <c r="L667" i="13" s="1"/>
  <c r="I668" i="13" s="1"/>
  <c r="N843" i="13"/>
  <c r="J842" i="13" a="1"/>
  <c r="J842" i="13" s="1"/>
  <c r="M846" i="14"/>
  <c r="M845" i="13"/>
  <c r="N842" i="14"/>
  <c r="J841" i="14" a="1"/>
  <c r="J841" i="14" s="1"/>
  <c r="K668" i="13" l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88" i="14" l="1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/>
  <c r="I669" i="13" s="1"/>
  <c r="K689" i="14" l="1"/>
  <c r="L689" i="14" s="1"/>
  <c r="I690" i="14" s="1"/>
  <c r="K669" i="13"/>
  <c r="M849" i="14"/>
  <c r="N845" i="14"/>
  <c r="J844" i="14" a="1"/>
  <c r="J844" i="14" s="1"/>
  <c r="M848" i="13"/>
  <c r="N846" i="13"/>
  <c r="J845" i="13" a="1"/>
  <c r="J845" i="13" s="1"/>
  <c r="K690" i="14" l="1"/>
  <c r="L690" i="14" s="1"/>
  <c r="I691" i="14" s="1"/>
  <c r="N847" i="13"/>
  <c r="J846" i="13" a="1"/>
  <c r="J846" i="13" s="1"/>
  <c r="N846" i="14"/>
  <c r="J845" i="14" a="1"/>
  <c r="J845" i="14" s="1"/>
  <c r="L669" i="13"/>
  <c r="I670" i="13" s="1"/>
  <c r="M849" i="13"/>
  <c r="M850" i="14"/>
  <c r="K691" i="14" l="1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/>
  <c r="L670" i="13" s="1"/>
  <c r="I671" i="13" s="1"/>
  <c r="K692" i="14" l="1"/>
  <c r="K671" i="13"/>
  <c r="L671" i="13" s="1"/>
  <c r="I672" i="13" s="1"/>
  <c r="N848" i="14"/>
  <c r="J847" i="14" a="1"/>
  <c r="J847" i="14" s="1"/>
  <c r="N849" i="13"/>
  <c r="J848" i="13" a="1"/>
  <c r="J848" i="13" s="1"/>
  <c r="M852" i="14"/>
  <c r="M851" i="13"/>
  <c r="K672" i="13" l="1"/>
  <c r="L672" i="13" s="1"/>
  <c r="I673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3" i="13" l="1"/>
  <c r="L673" i="13" s="1"/>
  <c r="I674" i="13" s="1"/>
  <c r="N850" i="14"/>
  <c r="J849" i="14" a="1"/>
  <c r="J849" i="14" s="1"/>
  <c r="M853" i="13"/>
  <c r="N851" i="13"/>
  <c r="J850" i="13" a="1"/>
  <c r="J850" i="13" s="1"/>
  <c r="M854" i="14"/>
  <c r="K693" i="14"/>
  <c r="K674" i="13" l="1"/>
  <c r="L674" i="13" s="1"/>
  <c r="I675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5" i="13" l="1"/>
  <c r="L675" i="13" s="1"/>
  <c r="I676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95" i="14" l="1"/>
  <c r="L695" i="14" s="1"/>
  <c r="I696" i="14" s="1"/>
  <c r="K676" i="13"/>
  <c r="L676" i="13" s="1"/>
  <c r="I677" i="13" s="1"/>
  <c r="M856" i="13"/>
  <c r="N853" i="14"/>
  <c r="J852" i="14" a="1"/>
  <c r="J852" i="14" s="1"/>
  <c r="M857" i="14"/>
  <c r="N854" i="13"/>
  <c r="J853" i="13" a="1"/>
  <c r="J853" i="13" s="1"/>
  <c r="K677" i="13" l="1"/>
  <c r="L677" i="13" s="1"/>
  <c r="I678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97" i="14" l="1"/>
  <c r="L697" i="14" s="1"/>
  <c r="I698" i="14" s="1"/>
  <c r="K678" i="13"/>
  <c r="L678" i="13" s="1"/>
  <c r="I679" i="13" s="1"/>
  <c r="N856" i="13"/>
  <c r="J855" i="13" a="1"/>
  <c r="J855" i="13" s="1"/>
  <c r="M858" i="13"/>
  <c r="M859" i="14"/>
  <c r="N855" i="14"/>
  <c r="J854" i="14" a="1"/>
  <c r="J854" i="14" s="1"/>
  <c r="K698" i="14" l="1"/>
  <c r="L698" i="14" s="1"/>
  <c r="I699" i="14" s="1"/>
  <c r="K679" i="13"/>
  <c r="L679" i="13" s="1"/>
  <c r="I680" i="13" s="1"/>
  <c r="M859" i="13"/>
  <c r="N856" i="14"/>
  <c r="J855" i="14" a="1"/>
  <c r="J855" i="14" s="1"/>
  <c r="M860" i="14"/>
  <c r="N857" i="13"/>
  <c r="J856" i="13" a="1"/>
  <c r="J856" i="13" s="1"/>
  <c r="K680" i="13" l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700" i="14" l="1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/>
  <c r="I681" i="13" s="1"/>
  <c r="K701" i="14" l="1"/>
  <c r="L701" i="14" s="1"/>
  <c r="I702" i="14" s="1"/>
  <c r="M862" i="13"/>
  <c r="N860" i="13"/>
  <c r="J859" i="13" a="1"/>
  <c r="J859" i="13" s="1"/>
  <c r="M863" i="14"/>
  <c r="K681" i="13"/>
  <c r="N859" i="14"/>
  <c r="J858" i="14" a="1"/>
  <c r="J858" i="14" s="1"/>
  <c r="K702" i="14" l="1"/>
  <c r="L702" i="14" s="1"/>
  <c r="I703" i="14" s="1"/>
  <c r="M864" i="14"/>
  <c r="M863" i="13"/>
  <c r="N860" i="14"/>
  <c r="J859" i="14" a="1"/>
  <c r="J859" i="14" s="1"/>
  <c r="L681" i="13"/>
  <c r="I682" i="13" s="1"/>
  <c r="N861" i="13"/>
  <c r="J860" i="13" a="1"/>
  <c r="J860" i="13" s="1"/>
  <c r="K703" i="14" l="1"/>
  <c r="L703" i="14" s="1"/>
  <c r="I704" i="14" s="1"/>
  <c r="N861" i="14"/>
  <c r="J860" i="14" a="1"/>
  <c r="J860" i="14" s="1"/>
  <c r="N862" i="13"/>
  <c r="J861" i="13" a="1"/>
  <c r="J861" i="13" s="1"/>
  <c r="M864" i="13"/>
  <c r="K682" i="13"/>
  <c r="L682" i="13" s="1"/>
  <c r="I683" i="13" s="1"/>
  <c r="M865" i="14"/>
  <c r="K683" i="13" l="1"/>
  <c r="L683" i="13" s="1"/>
  <c r="I684" i="13" s="1"/>
  <c r="K704" i="14"/>
  <c r="N862" i="14"/>
  <c r="J861" i="14" a="1"/>
  <c r="J861" i="14" s="1"/>
  <c r="M865" i="13"/>
  <c r="M866" i="14"/>
  <c r="N863" i="13"/>
  <c r="J862" i="13" a="1"/>
  <c r="J862" i="13" s="1"/>
  <c r="K684" i="13" l="1"/>
  <c r="L684" i="13" s="1"/>
  <c r="I685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N864" i="14" l="1"/>
  <c r="J863" i="14" a="1"/>
  <c r="J863" i="14" s="1"/>
  <c r="N865" i="13"/>
  <c r="J864" i="13" a="1"/>
  <c r="J864" i="13" s="1"/>
  <c r="M868" i="14"/>
  <c r="K705" i="14"/>
  <c r="M867" i="13"/>
  <c r="K685" i="13"/>
  <c r="L685" i="13" s="1"/>
  <c r="I686" i="13" s="1"/>
  <c r="K686" i="13" l="1"/>
  <c r="L686" i="13" s="1"/>
  <c r="I687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7" i="13" l="1"/>
  <c r="L687" i="13" s="1"/>
  <c r="I688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707" i="14" l="1"/>
  <c r="L707" i="14" s="1"/>
  <c r="I708" i="14" s="1"/>
  <c r="K688" i="13"/>
  <c r="L688" i="13" s="1"/>
  <c r="I689" i="13" s="1"/>
  <c r="M870" i="13"/>
  <c r="N868" i="13"/>
  <c r="J867" i="13" a="1"/>
  <c r="J867" i="13" s="1"/>
  <c r="M871" i="14"/>
  <c r="N867" i="14"/>
  <c r="J866" i="14" a="1"/>
  <c r="J866" i="14" s="1"/>
  <c r="K689" i="13" l="1"/>
  <c r="L689" i="13" s="1"/>
  <c r="I690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709" i="14" l="1"/>
  <c r="L709" i="14" s="1"/>
  <c r="I710" i="14" s="1"/>
  <c r="K690" i="13"/>
  <c r="L690" i="13" s="1"/>
  <c r="I691" i="13" s="1"/>
  <c r="M872" i="13"/>
  <c r="N869" i="14"/>
  <c r="J868" i="14" a="1"/>
  <c r="J868" i="14" s="1"/>
  <c r="M873" i="14"/>
  <c r="N870" i="13"/>
  <c r="J869" i="13" a="1"/>
  <c r="J869" i="13" s="1"/>
  <c r="K691" i="13" l="1"/>
  <c r="L691" i="13" s="1"/>
  <c r="I692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711" i="14" l="1"/>
  <c r="L711" i="14" s="1"/>
  <c r="I712" i="14" s="1"/>
  <c r="K692" i="13"/>
  <c r="L692" i="13" s="1"/>
  <c r="I693" i="13" s="1"/>
  <c r="M875" i="14"/>
  <c r="M874" i="13"/>
  <c r="N871" i="14"/>
  <c r="J870" i="14" a="1"/>
  <c r="J870" i="14" s="1"/>
  <c r="N872" i="13"/>
  <c r="J871" i="13" a="1"/>
  <c r="J871" i="13" s="1"/>
  <c r="K693" i="13" l="1"/>
  <c r="L693" i="13" s="1"/>
  <c r="I694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4" i="13" l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714" i="14" l="1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/>
  <c r="I695" i="13" s="1"/>
  <c r="K715" i="14" l="1"/>
  <c r="L715" i="14" s="1"/>
  <c r="I716" i="14" s="1"/>
  <c r="M879" i="14"/>
  <c r="K695" i="13"/>
  <c r="L695" i="13" s="1"/>
  <c r="I696" i="13" s="1"/>
  <c r="M878" i="13"/>
  <c r="N875" i="14"/>
  <c r="J874" i="14" a="1"/>
  <c r="J874" i="14" s="1"/>
  <c r="N876" i="13"/>
  <c r="J875" i="13" a="1"/>
  <c r="J875" i="13" s="1"/>
  <c r="K696" i="13" l="1"/>
  <c r="L696" i="13" s="1"/>
  <c r="I697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7" i="13" l="1"/>
  <c r="L697" i="13" s="1"/>
  <c r="I698" i="13" s="1"/>
  <c r="N877" i="14"/>
  <c r="J876" i="14" a="1"/>
  <c r="J876" i="14" s="1"/>
  <c r="M881" i="14"/>
  <c r="N878" i="13"/>
  <c r="J877" i="13" a="1"/>
  <c r="J877" i="13" s="1"/>
  <c r="K717" i="14"/>
  <c r="M880" i="13"/>
  <c r="K698" i="13" l="1"/>
  <c r="L698" i="13" s="1"/>
  <c r="I699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9" i="13" l="1"/>
  <c r="L699" i="13" s="1"/>
  <c r="I700" i="13" s="1"/>
  <c r="M883" i="14"/>
  <c r="N879" i="14"/>
  <c r="J878" i="14" a="1"/>
  <c r="J878" i="14" s="1"/>
  <c r="M882" i="13"/>
  <c r="K718" i="14"/>
  <c r="N880" i="13"/>
  <c r="J879" i="13" a="1"/>
  <c r="J879" i="13" s="1"/>
  <c r="K700" i="13" l="1"/>
  <c r="L700" i="13" s="1"/>
  <c r="I701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1" i="13" l="1"/>
  <c r="L701" i="13" s="1"/>
  <c r="I702" i="13" s="1"/>
  <c r="M884" i="13"/>
  <c r="N882" i="13"/>
  <c r="J881" i="13" a="1"/>
  <c r="J881" i="13" s="1"/>
  <c r="N881" i="14"/>
  <c r="J880" i="14" a="1"/>
  <c r="J880" i="14" s="1"/>
  <c r="K719" i="14"/>
  <c r="M885" i="14"/>
  <c r="K702" i="13" l="1"/>
  <c r="L702" i="13" s="1"/>
  <c r="I703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3" i="13" l="1"/>
  <c r="L703" i="13" s="1"/>
  <c r="I704" i="13" s="1"/>
  <c r="M887" i="14"/>
  <c r="M886" i="13"/>
  <c r="N884" i="13"/>
  <c r="J883" i="13" a="1"/>
  <c r="J883" i="13" s="1"/>
  <c r="K720" i="14"/>
  <c r="N883" i="14"/>
  <c r="J882" i="14" a="1"/>
  <c r="J882" i="14" s="1"/>
  <c r="K704" i="13" l="1"/>
  <c r="M888" i="14"/>
  <c r="N884" i="14"/>
  <c r="J883" i="14" a="1"/>
  <c r="J883" i="14" s="1"/>
  <c r="N885" i="13"/>
  <c r="J884" i="13" a="1"/>
  <c r="J884" i="13" s="1"/>
  <c r="M887" i="13"/>
  <c r="L720" i="14"/>
  <c r="I721" i="14" s="1"/>
  <c r="M889" i="14" l="1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/>
  <c r="I705" i="13" s="1"/>
  <c r="K722" i="14" l="1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/>
  <c r="K723" i="14" l="1"/>
  <c r="L723" i="14" s="1"/>
  <c r="I724" i="14" s="1"/>
  <c r="M890" i="13"/>
  <c r="L705" i="13"/>
  <c r="I706" i="13" s="1"/>
  <c r="N888" i="13"/>
  <c r="J887" i="13" a="1"/>
  <c r="J887" i="13" s="1"/>
  <c r="N887" i="14"/>
  <c r="J886" i="14" a="1"/>
  <c r="J886" i="14" s="1"/>
  <c r="M891" i="14"/>
  <c r="M892" i="14" l="1"/>
  <c r="N889" i="13"/>
  <c r="J888" i="13" a="1"/>
  <c r="J888" i="13" s="1"/>
  <c r="K706" i="13"/>
  <c r="L706" i="13" s="1"/>
  <c r="I707" i="13" s="1"/>
  <c r="N888" i="14"/>
  <c r="J887" i="14" a="1"/>
  <c r="J887" i="14" s="1"/>
  <c r="M891" i="13"/>
  <c r="K724" i="14"/>
  <c r="L724" i="14" s="1"/>
  <c r="I725" i="14" s="1"/>
  <c r="K725" i="14" l="1"/>
  <c r="L725" i="14" s="1"/>
  <c r="I726" i="14" s="1"/>
  <c r="K707" i="13"/>
  <c r="L707" i="13" s="1"/>
  <c r="I708" i="13" s="1"/>
  <c r="N890" i="13"/>
  <c r="J889" i="13" a="1"/>
  <c r="J889" i="13" s="1"/>
  <c r="N889" i="14"/>
  <c r="J888" i="14" a="1"/>
  <c r="J888" i="14" s="1"/>
  <c r="M892" i="13"/>
  <c r="M893" i="14"/>
  <c r="K708" i="13" l="1"/>
  <c r="L708" i="13" s="1"/>
  <c r="I709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27" i="14" l="1"/>
  <c r="L727" i="14" s="1"/>
  <c r="I728" i="14" s="1"/>
  <c r="K709" i="13"/>
  <c r="L709" i="13" s="1"/>
  <c r="I710" i="13" s="1"/>
  <c r="M895" i="14"/>
  <c r="N892" i="13"/>
  <c r="J891" i="13" a="1"/>
  <c r="J891" i="13" s="1"/>
  <c r="M894" i="13"/>
  <c r="N891" i="14"/>
  <c r="J890" i="14" a="1"/>
  <c r="J890" i="14" s="1"/>
  <c r="K710" i="13" l="1"/>
  <c r="L710" i="13" s="1"/>
  <c r="I711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29" i="14" l="1"/>
  <c r="L729" i="14" s="1"/>
  <c r="I730" i="14" s="1"/>
  <c r="K711" i="13"/>
  <c r="L711" i="13" s="1"/>
  <c r="I712" i="13" s="1"/>
  <c r="M896" i="13"/>
  <c r="M897" i="14"/>
  <c r="N893" i="14"/>
  <c r="J892" i="14" a="1"/>
  <c r="J892" i="14" s="1"/>
  <c r="N894" i="13"/>
  <c r="J893" i="13" a="1"/>
  <c r="J893" i="13" s="1"/>
  <c r="K712" i="13" l="1"/>
  <c r="L712" i="13" s="1"/>
  <c r="I713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31" i="14" l="1"/>
  <c r="L731" i="14" s="1"/>
  <c r="I732" i="14" s="1"/>
  <c r="K713" i="13"/>
  <c r="L713" i="13" s="1"/>
  <c r="I714" i="13" s="1"/>
  <c r="N896" i="13"/>
  <c r="J895" i="13" a="1"/>
  <c r="J895" i="13" s="1"/>
  <c r="N895" i="14"/>
  <c r="J894" i="14" a="1"/>
  <c r="J894" i="14" s="1"/>
  <c r="M898" i="13"/>
  <c r="M899" i="14"/>
  <c r="K714" i="13" l="1"/>
  <c r="L714" i="13" s="1"/>
  <c r="I715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33" i="14" l="1"/>
  <c r="L733" i="14" s="1"/>
  <c r="I734" i="14" s="1"/>
  <c r="K715" i="13"/>
  <c r="L715" i="13" s="1"/>
  <c r="I716" i="13" s="1"/>
  <c r="N897" i="14"/>
  <c r="J896" i="14" a="1"/>
  <c r="J896" i="14" s="1"/>
  <c r="M900" i="13"/>
  <c r="N898" i="13"/>
  <c r="J897" i="13" a="1"/>
  <c r="J897" i="13" s="1"/>
  <c r="M901" i="14"/>
  <c r="K716" i="13" l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35" i="14" l="1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/>
  <c r="I717" i="13" s="1"/>
  <c r="K736" i="14" l="1"/>
  <c r="L736" i="14" s="1"/>
  <c r="I737" i="14" s="1"/>
  <c r="M903" i="13"/>
  <c r="N901" i="13"/>
  <c r="J900" i="13" a="1"/>
  <c r="J900" i="13" s="1"/>
  <c r="K717" i="13"/>
  <c r="M904" i="14"/>
  <c r="N900" i="14"/>
  <c r="J899" i="14" a="1"/>
  <c r="J899" i="14" s="1"/>
  <c r="K737" i="14" l="1"/>
  <c r="L737" i="14" s="1"/>
  <c r="I738" i="14" s="1"/>
  <c r="M904" i="13"/>
  <c r="M905" i="14"/>
  <c r="N901" i="14"/>
  <c r="J900" i="14" a="1"/>
  <c r="J900" i="14" s="1"/>
  <c r="L717" i="13"/>
  <c r="I718" i="13" s="1"/>
  <c r="N902" i="13"/>
  <c r="J901" i="13" a="1"/>
  <c r="J901" i="13" s="1"/>
  <c r="K738" i="14" l="1"/>
  <c r="L738" i="14" s="1"/>
  <c r="I739" i="14" s="1"/>
  <c r="N903" i="13"/>
  <c r="J902" i="13" a="1"/>
  <c r="J902" i="13" s="1"/>
  <c r="M906" i="14"/>
  <c r="K718" i="13"/>
  <c r="M905" i="13"/>
  <c r="N902" i="14"/>
  <c r="J901" i="14" a="1"/>
  <c r="J901" i="14" s="1"/>
  <c r="K739" i="14" l="1"/>
  <c r="L739" i="14" s="1"/>
  <c r="I740" i="14" s="1"/>
  <c r="N904" i="13"/>
  <c r="J903" i="13" a="1"/>
  <c r="J903" i="13" s="1"/>
  <c r="N903" i="14"/>
  <c r="J902" i="14" a="1"/>
  <c r="J902" i="14" s="1"/>
  <c r="L718" i="13"/>
  <c r="I719" i="13" s="1"/>
  <c r="M906" i="13"/>
  <c r="M907" i="14"/>
  <c r="K740" i="14" l="1"/>
  <c r="L740" i="14" s="1"/>
  <c r="I741" i="14" s="1"/>
  <c r="N904" i="14"/>
  <c r="J903" i="14" a="1"/>
  <c r="J903" i="14" s="1"/>
  <c r="M907" i="13"/>
  <c r="M908" i="14"/>
  <c r="K719" i="13"/>
  <c r="N905" i="13"/>
  <c r="J904" i="13" a="1"/>
  <c r="J904" i="13" s="1"/>
  <c r="K741" i="14" l="1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/>
  <c r="I720" i="13" s="1"/>
  <c r="K742" i="14" l="1"/>
  <c r="L742" i="14" s="1"/>
  <c r="I743" i="14" s="1"/>
  <c r="M910" i="14"/>
  <c r="K720" i="13"/>
  <c r="L720" i="13" s="1"/>
  <c r="I721" i="13" s="1"/>
  <c r="M909" i="13"/>
  <c r="N907" i="13"/>
  <c r="J906" i="13" a="1"/>
  <c r="J906" i="13" s="1"/>
  <c r="N906" i="14"/>
  <c r="J905" i="14" a="1"/>
  <c r="J905" i="14" s="1"/>
  <c r="K721" i="13" l="1"/>
  <c r="L721" i="13" s="1"/>
  <c r="I722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44" i="14" l="1"/>
  <c r="L744" i="14" s="1"/>
  <c r="I745" i="14" s="1"/>
  <c r="K722" i="13"/>
  <c r="L722" i="13" s="1"/>
  <c r="I723" i="13" s="1"/>
  <c r="M912" i="14"/>
  <c r="N909" i="13"/>
  <c r="J908" i="13" a="1"/>
  <c r="J908" i="13" s="1"/>
  <c r="M911" i="13"/>
  <c r="N908" i="14"/>
  <c r="J907" i="14" a="1"/>
  <c r="J907" i="14" s="1"/>
  <c r="K723" i="13" l="1"/>
  <c r="L723" i="13" s="1"/>
  <c r="I724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46" i="14" l="1"/>
  <c r="L746" i="14" s="1"/>
  <c r="I747" i="14" s="1"/>
  <c r="K724" i="13"/>
  <c r="L724" i="13" s="1"/>
  <c r="I725" i="13" s="1"/>
  <c r="N911" i="13"/>
  <c r="J910" i="13" a="1"/>
  <c r="J910" i="13" s="1"/>
  <c r="M913" i="13"/>
  <c r="N910" i="14"/>
  <c r="J909" i="14" a="1"/>
  <c r="J909" i="14" s="1"/>
  <c r="M914" i="14"/>
  <c r="K747" i="14" l="1"/>
  <c r="L747" i="14" s="1"/>
  <c r="I748" i="14" s="1"/>
  <c r="N911" i="14"/>
  <c r="J910" i="14" a="1"/>
  <c r="J910" i="14" s="1"/>
  <c r="N912" i="13"/>
  <c r="J911" i="13" a="1"/>
  <c r="J911" i="13" s="1"/>
  <c r="K725" i="13"/>
  <c r="L725" i="13" s="1"/>
  <c r="I726" i="13" s="1"/>
  <c r="M915" i="14"/>
  <c r="M914" i="13"/>
  <c r="K726" i="13" l="1"/>
  <c r="L726" i="13" s="1"/>
  <c r="I727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49" i="14" l="1"/>
  <c r="L749" i="14" s="1"/>
  <c r="I750" i="14" s="1"/>
  <c r="K727" i="13"/>
  <c r="L727" i="13" s="1"/>
  <c r="I728" i="13" s="1"/>
  <c r="N913" i="14"/>
  <c r="J912" i="14" a="1"/>
  <c r="J912" i="14" s="1"/>
  <c r="N914" i="13"/>
  <c r="J913" i="13" a="1"/>
  <c r="J913" i="13" s="1"/>
  <c r="M917" i="14"/>
  <c r="M916" i="13"/>
  <c r="K728" i="13" l="1"/>
  <c r="L728" i="13" s="1"/>
  <c r="I729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51" i="14" l="1"/>
  <c r="L751" i="14" s="1"/>
  <c r="I752" i="14" s="1"/>
  <c r="K729" i="13"/>
  <c r="L729" i="13" s="1"/>
  <c r="I730" i="13" s="1"/>
  <c r="M918" i="13"/>
  <c r="M919" i="14"/>
  <c r="N915" i="14"/>
  <c r="J914" i="14" a="1"/>
  <c r="J914" i="14" s="1"/>
  <c r="N916" i="13"/>
  <c r="J915" i="13" a="1"/>
  <c r="J915" i="13" s="1"/>
  <c r="K730" i="13" l="1"/>
  <c r="L730" i="13" s="1"/>
  <c r="I731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1" i="13" l="1"/>
  <c r="L731" i="13" s="1"/>
  <c r="I732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2" i="13" l="1"/>
  <c r="L732" i="13" s="1"/>
  <c r="I733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3" i="13" l="1"/>
  <c r="L733" i="13" s="1"/>
  <c r="I734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4" i="13" l="1"/>
  <c r="L734" i="13" s="1"/>
  <c r="I735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57" i="14" l="1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/>
  <c r="L735" i="13" s="1"/>
  <c r="I736" i="13" s="1"/>
  <c r="K758" i="14" l="1"/>
  <c r="L758" i="14" s="1"/>
  <c r="I759" i="14" s="1"/>
  <c r="K736" i="13"/>
  <c r="L736" i="13" s="1"/>
  <c r="I737" i="13" s="1"/>
  <c r="M925" i="13"/>
  <c r="N923" i="13"/>
  <c r="J922" i="13" a="1"/>
  <c r="J922" i="13" s="1"/>
  <c r="M926" i="14"/>
  <c r="N922" i="14"/>
  <c r="J921" i="14" a="1"/>
  <c r="J921" i="14" s="1"/>
  <c r="K737" i="13" l="1"/>
  <c r="L737" i="13" s="1"/>
  <c r="I738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60" i="14" l="1"/>
  <c r="L760" i="14" s="1"/>
  <c r="I761" i="14" s="1"/>
  <c r="K738" i="13"/>
  <c r="L738" i="13" s="1"/>
  <c r="I739" i="13" s="1"/>
  <c r="M928" i="14"/>
  <c r="M927" i="13"/>
  <c r="N925" i="13"/>
  <c r="J924" i="13" a="1"/>
  <c r="J924" i="13" s="1"/>
  <c r="N924" i="14"/>
  <c r="J923" i="14" a="1"/>
  <c r="J923" i="14" s="1"/>
  <c r="K761" i="14" l="1"/>
  <c r="L761" i="14" s="1"/>
  <c r="I762" i="14" s="1"/>
  <c r="K739" i="13"/>
  <c r="L739" i="13" s="1"/>
  <c r="I740" i="13" s="1"/>
  <c r="M928" i="13"/>
  <c r="N925" i="14"/>
  <c r="J924" i="14" a="1"/>
  <c r="J924" i="14" s="1"/>
  <c r="M929" i="14"/>
  <c r="N926" i="13"/>
  <c r="J925" i="13" a="1"/>
  <c r="J925" i="13" s="1"/>
  <c r="K740" i="13" l="1"/>
  <c r="L740" i="13" s="1"/>
  <c r="I741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63" i="14" l="1"/>
  <c r="L763" i="14" s="1"/>
  <c r="I764" i="14" s="1"/>
  <c r="K741" i="13"/>
  <c r="L741" i="13" s="1"/>
  <c r="I742" i="13" s="1"/>
  <c r="M930" i="13"/>
  <c r="M931" i="14"/>
  <c r="N928" i="13"/>
  <c r="J927" i="13" a="1"/>
  <c r="J927" i="13" s="1"/>
  <c r="N927" i="14"/>
  <c r="J926" i="14" a="1"/>
  <c r="J926" i="14" s="1"/>
  <c r="K742" i="13" l="1"/>
  <c r="L742" i="13" s="1"/>
  <c r="I743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65" i="14" l="1"/>
  <c r="L765" i="14" s="1"/>
  <c r="I766" i="14" s="1"/>
  <c r="K743" i="13"/>
  <c r="L743" i="13" s="1"/>
  <c r="I744" i="13" s="1"/>
  <c r="M932" i="13"/>
  <c r="N930" i="13"/>
  <c r="J929" i="13" a="1"/>
  <c r="J929" i="13" s="1"/>
  <c r="M933" i="14"/>
  <c r="N929" i="14"/>
  <c r="J928" i="14" a="1"/>
  <c r="J928" i="14" s="1"/>
  <c r="K766" i="14" l="1"/>
  <c r="L766" i="14" s="1"/>
  <c r="I767" i="14" s="1"/>
  <c r="K744" i="13"/>
  <c r="L744" i="13" s="1"/>
  <c r="I745" i="13" s="1"/>
  <c r="N931" i="13"/>
  <c r="J930" i="13" a="1"/>
  <c r="J930" i="13" s="1"/>
  <c r="M933" i="13"/>
  <c r="J929" i="14" a="1"/>
  <c r="J929" i="14" s="1"/>
  <c r="N930" i="14"/>
  <c r="M934" i="14"/>
  <c r="K745" i="13" l="1"/>
  <c r="L745" i="13" s="1"/>
  <c r="I746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68" i="14" l="1"/>
  <c r="L768" i="14" s="1"/>
  <c r="I769" i="14" s="1"/>
  <c r="K746" i="13"/>
  <c r="L746" i="13" s="1"/>
  <c r="I747" i="13" s="1"/>
  <c r="N933" i="13"/>
  <c r="J932" i="13" a="1"/>
  <c r="J932" i="13" s="1"/>
  <c r="M936" i="14"/>
  <c r="M935" i="13"/>
  <c r="J931" i="14" a="1"/>
  <c r="J931" i="14" s="1"/>
  <c r="N932" i="14"/>
  <c r="K747" i="13" l="1"/>
  <c r="L747" i="13" s="1"/>
  <c r="I748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70" i="14" l="1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/>
  <c r="L748" i="13" s="1"/>
  <c r="I749" i="13" s="1"/>
  <c r="K771" i="14" l="1"/>
  <c r="L771" i="14" s="1"/>
  <c r="I772" i="14" s="1"/>
  <c r="K749" i="13"/>
  <c r="L749" i="13" s="1"/>
  <c r="I750" i="13" s="1"/>
  <c r="M939" i="14"/>
  <c r="N936" i="13"/>
  <c r="J935" i="13" a="1"/>
  <c r="J935" i="13" s="1"/>
  <c r="M938" i="13"/>
  <c r="N935" i="14"/>
  <c r="J934" i="14" a="1"/>
  <c r="J934" i="14" s="1"/>
  <c r="K750" i="13" l="1"/>
  <c r="L750" i="13" s="1"/>
  <c r="I751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1" i="13" l="1"/>
  <c r="L751" i="13" s="1"/>
  <c r="I752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74" i="14" l="1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/>
  <c r="L752" i="13" s="1"/>
  <c r="I753" i="13" s="1"/>
  <c r="K753" i="13" l="1"/>
  <c r="L753" i="13" s="1"/>
  <c r="I754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4" i="13" l="1"/>
  <c r="L754" i="13" s="1"/>
  <c r="I755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77" i="14" l="1"/>
  <c r="L777" i="14" s="1"/>
  <c r="I778" i="14" s="1"/>
  <c r="K755" i="13"/>
  <c r="L755" i="13" s="1"/>
  <c r="I756" i="13" s="1"/>
  <c r="N941" i="14"/>
  <c r="J940" i="14" a="1"/>
  <c r="J940" i="14" s="1"/>
  <c r="N942" i="13"/>
  <c r="J941" i="13" a="1"/>
  <c r="J941" i="13" s="1"/>
  <c r="M944" i="13"/>
  <c r="M945" i="14"/>
  <c r="K756" i="13" l="1"/>
  <c r="L756" i="13" s="1"/>
  <c r="I757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79" i="14" l="1"/>
  <c r="L779" i="14" s="1"/>
  <c r="I780" i="14" s="1"/>
  <c r="K757" i="13"/>
  <c r="L757" i="13" s="1"/>
  <c r="I758" i="13" s="1"/>
  <c r="N943" i="14"/>
  <c r="J942" i="14" a="1"/>
  <c r="J942" i="14" s="1"/>
  <c r="M947" i="14"/>
  <c r="N944" i="13"/>
  <c r="J943" i="13" a="1"/>
  <c r="J943" i="13" s="1"/>
  <c r="M946" i="13"/>
  <c r="K758" i="13" l="1"/>
  <c r="L758" i="13" s="1"/>
  <c r="I759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9" i="13" l="1"/>
  <c r="L759" i="13" s="1"/>
  <c r="I760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82" i="14" l="1"/>
  <c r="L782" i="14" s="1"/>
  <c r="I783" i="14" s="1"/>
  <c r="K760" i="13"/>
  <c r="L760" i="13" s="1"/>
  <c r="I761" i="13" s="1"/>
  <c r="N947" i="13"/>
  <c r="J946" i="13" a="1"/>
  <c r="J946" i="13" s="1"/>
  <c r="J945" i="14" a="1"/>
  <c r="J945" i="14" s="1"/>
  <c r="N946" i="14"/>
  <c r="M950" i="14"/>
  <c r="M949" i="13"/>
  <c r="K783" i="14" l="1"/>
  <c r="L783" i="14" s="1"/>
  <c r="I784" i="14" s="1"/>
  <c r="K761" i="13"/>
  <c r="L761" i="13" s="1"/>
  <c r="I762" i="13" s="1"/>
  <c r="M950" i="13"/>
  <c r="N947" i="14"/>
  <c r="J946" i="14" a="1"/>
  <c r="J946" i="14" s="1"/>
  <c r="M951" i="14"/>
  <c r="N948" i="13"/>
  <c r="J947" i="13" a="1"/>
  <c r="J947" i="13" s="1"/>
  <c r="K784" i="14" l="1"/>
  <c r="L784" i="14" s="1"/>
  <c r="I785" i="14" s="1"/>
  <c r="K762" i="13"/>
  <c r="L762" i="13" s="1"/>
  <c r="I763" i="13" s="1"/>
  <c r="N949" i="13"/>
  <c r="J948" i="13" a="1"/>
  <c r="J948" i="13" s="1"/>
  <c r="J947" i="14" a="1"/>
  <c r="J947" i="14" s="1"/>
  <c r="N948" i="14"/>
  <c r="M952" i="14"/>
  <c r="M951" i="13"/>
  <c r="K785" i="14" l="1"/>
  <c r="L785" i="14" s="1"/>
  <c r="I786" i="14" s="1"/>
  <c r="K763" i="13"/>
  <c r="L763" i="13" s="1"/>
  <c r="I764" i="13" s="1"/>
  <c r="M953" i="14"/>
  <c r="M952" i="13"/>
  <c r="N949" i="14"/>
  <c r="J948" i="14" a="1"/>
  <c r="J948" i="14" s="1"/>
  <c r="N950" i="13"/>
  <c r="J949" i="13" a="1"/>
  <c r="J949" i="13" s="1"/>
  <c r="K764" i="13" l="1"/>
  <c r="L764" i="13" s="1"/>
  <c r="I765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87" i="14" l="1"/>
  <c r="L787" i="14" s="1"/>
  <c r="I788" i="14" s="1"/>
  <c r="K765" i="13"/>
  <c r="L765" i="13" s="1"/>
  <c r="I766" i="13" s="1"/>
  <c r="N952" i="13"/>
  <c r="J951" i="13" a="1"/>
  <c r="J951" i="13" s="1"/>
  <c r="N951" i="14"/>
  <c r="J950" i="14" a="1"/>
  <c r="J950" i="14" s="1"/>
  <c r="M955" i="14"/>
  <c r="M954" i="13"/>
  <c r="K766" i="13" l="1"/>
  <c r="L766" i="13" s="1"/>
  <c r="I767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7" i="13" l="1"/>
  <c r="L767" i="13" s="1"/>
  <c r="I768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8" i="13" l="1"/>
  <c r="L768" i="13" s="1"/>
  <c r="I769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91" i="14" l="1"/>
  <c r="L791" i="14" s="1"/>
  <c r="I792" i="14" s="1"/>
  <c r="K769" i="13"/>
  <c r="L769" i="13" s="1"/>
  <c r="I770" i="13" s="1"/>
  <c r="M959" i="14"/>
  <c r="M958" i="13"/>
  <c r="N956" i="13"/>
  <c r="J955" i="13" a="1"/>
  <c r="J955" i="13" s="1"/>
  <c r="N955" i="14"/>
  <c r="J954" i="14" a="1"/>
  <c r="J954" i="14" s="1"/>
  <c r="K792" i="14" l="1"/>
  <c r="L792" i="14" s="1"/>
  <c r="I793" i="14" s="1"/>
  <c r="M959" i="13"/>
  <c r="K770" i="13"/>
  <c r="L770" i="13" s="1"/>
  <c r="I771" i="13" s="1"/>
  <c r="M960" i="14"/>
  <c r="J955" i="14" a="1"/>
  <c r="J955" i="14" s="1"/>
  <c r="N956" i="14"/>
  <c r="N957" i="13"/>
  <c r="J956" i="13" a="1"/>
  <c r="J956" i="13" s="1"/>
  <c r="K793" i="14" l="1"/>
  <c r="L793" i="14" s="1"/>
  <c r="I794" i="14" s="1"/>
  <c r="K771" i="13"/>
  <c r="L771" i="13" s="1"/>
  <c r="I772" i="13" s="1"/>
  <c r="M961" i="14"/>
  <c r="M960" i="13"/>
  <c r="N958" i="13"/>
  <c r="J957" i="13" a="1"/>
  <c r="J957" i="13" s="1"/>
  <c r="N957" i="14"/>
  <c r="J956" i="14" a="1"/>
  <c r="J956" i="14" s="1"/>
  <c r="K772" i="13" l="1"/>
  <c r="L772" i="13" s="1"/>
  <c r="I773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95" i="14" l="1"/>
  <c r="L795" i="14" s="1"/>
  <c r="I796" i="14" s="1"/>
  <c r="K773" i="13"/>
  <c r="L773" i="13" s="1"/>
  <c r="I774" i="13" s="1"/>
  <c r="N960" i="13"/>
  <c r="J959" i="13" a="1"/>
  <c r="J959" i="13" s="1"/>
  <c r="N959" i="14"/>
  <c r="J958" i="14" a="1"/>
  <c r="J958" i="14" s="1"/>
  <c r="M963" i="14"/>
  <c r="M962" i="13"/>
  <c r="K796" i="14" l="1"/>
  <c r="L796" i="14" s="1"/>
  <c r="I797" i="14" s="1"/>
  <c r="M964" i="14"/>
  <c r="M963" i="13"/>
  <c r="J959" i="14" a="1"/>
  <c r="J959" i="14" s="1"/>
  <c r="N960" i="14"/>
  <c r="K774" i="13"/>
  <c r="L774" i="13" s="1"/>
  <c r="I775" i="13" s="1"/>
  <c r="N961" i="13"/>
  <c r="J960" i="13" a="1"/>
  <c r="J960" i="13" s="1"/>
  <c r="K775" i="13" l="1"/>
  <c r="L775" i="13" s="1"/>
  <c r="I776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98" i="14" l="1"/>
  <c r="L798" i="14" s="1"/>
  <c r="I799" i="14" s="1"/>
  <c r="K776" i="13"/>
  <c r="L776" i="13" s="1"/>
  <c r="I777" i="13" s="1"/>
  <c r="M965" i="13"/>
  <c r="M966" i="14"/>
  <c r="N963" i="13"/>
  <c r="J962" i="13" a="1"/>
  <c r="J962" i="13" s="1"/>
  <c r="J961" i="14" a="1"/>
  <c r="J961" i="14" s="1"/>
  <c r="N962" i="14"/>
  <c r="K799" i="14" l="1"/>
  <c r="L799" i="14" s="1"/>
  <c r="I800" i="14" s="1"/>
  <c r="K777" i="13"/>
  <c r="L777" i="13" s="1"/>
  <c r="I778" i="13" s="1"/>
  <c r="N963" i="14"/>
  <c r="J962" i="14" a="1"/>
  <c r="J962" i="14" s="1"/>
  <c r="M967" i="14"/>
  <c r="M966" i="13"/>
  <c r="N964" i="13"/>
  <c r="J963" i="13" a="1"/>
  <c r="J963" i="13" s="1"/>
  <c r="K800" i="14" l="1"/>
  <c r="L800" i="14" s="1"/>
  <c r="I801" i="14" s="1"/>
  <c r="K778" i="13"/>
  <c r="L778" i="13" s="1"/>
  <c r="I779" i="13" s="1"/>
  <c r="M968" i="14"/>
  <c r="N965" i="13"/>
  <c r="J964" i="13" a="1"/>
  <c r="J964" i="13" s="1"/>
  <c r="M967" i="13"/>
  <c r="J963" i="14" a="1"/>
  <c r="J963" i="14" s="1"/>
  <c r="N964" i="14"/>
  <c r="K779" i="13" l="1"/>
  <c r="L779" i="13" s="1"/>
  <c r="I780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80" i="13" l="1"/>
  <c r="L780" i="13" s="1"/>
  <c r="I781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803" i="14" l="1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/>
  <c r="L781" i="13" s="1"/>
  <c r="I782" i="13" s="1"/>
  <c r="K782" i="13" l="1"/>
  <c r="L782" i="13" s="1"/>
  <c r="I783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805" i="14" l="1"/>
  <c r="L805" i="14" s="1"/>
  <c r="I806" i="14" s="1"/>
  <c r="K783" i="13"/>
  <c r="L783" i="13" s="1"/>
  <c r="I784" i="13" s="1"/>
  <c r="N969" i="14"/>
  <c r="J968" i="14" a="1"/>
  <c r="J968" i="14" s="1"/>
  <c r="M973" i="14"/>
  <c r="M972" i="13"/>
  <c r="N970" i="13"/>
  <c r="J969" i="13" a="1"/>
  <c r="J969" i="13" s="1"/>
  <c r="K806" i="14" l="1"/>
  <c r="L806" i="14" s="1"/>
  <c r="I807" i="14" s="1"/>
  <c r="K784" i="13"/>
  <c r="L784" i="13" s="1"/>
  <c r="I785" i="13" s="1"/>
  <c r="N971" i="13"/>
  <c r="J970" i="13" a="1"/>
  <c r="J970" i="13" s="1"/>
  <c r="M973" i="13"/>
  <c r="M974" i="14"/>
  <c r="J969" i="14" a="1"/>
  <c r="J969" i="14" s="1"/>
  <c r="N970" i="14"/>
  <c r="K785" i="13" l="1"/>
  <c r="L785" i="13" s="1"/>
  <c r="I786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808" i="14" l="1"/>
  <c r="L808" i="14" s="1"/>
  <c r="I809" i="14" s="1"/>
  <c r="K786" i="13"/>
  <c r="L786" i="13" s="1"/>
  <c r="I787" i="13" s="1"/>
  <c r="N973" i="13"/>
  <c r="J972" i="13" a="1"/>
  <c r="J972" i="13" s="1"/>
  <c r="M975" i="13"/>
  <c r="M976" i="14"/>
  <c r="J971" i="14" a="1"/>
  <c r="J971" i="14" s="1"/>
  <c r="N972" i="14"/>
  <c r="K809" i="14" l="1"/>
  <c r="L809" i="14" s="1"/>
  <c r="I810" i="14" s="1"/>
  <c r="M977" i="14"/>
  <c r="N973" i="14"/>
  <c r="J972" i="14" a="1"/>
  <c r="J972" i="14" s="1"/>
  <c r="M976" i="13"/>
  <c r="K787" i="13"/>
  <c r="L787" i="13" s="1"/>
  <c r="I788" i="13" s="1"/>
  <c r="N974" i="13"/>
  <c r="J973" i="13" a="1"/>
  <c r="J973" i="13" s="1"/>
  <c r="K788" i="13" l="1"/>
  <c r="L788" i="13" s="1"/>
  <c r="I789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9" i="13" l="1"/>
  <c r="L789" i="13" s="1"/>
  <c r="I790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812" i="14" l="1"/>
  <c r="L812" i="14" s="1"/>
  <c r="I813" i="14" s="1"/>
  <c r="K790" i="13"/>
  <c r="L790" i="13" s="1"/>
  <c r="I791" i="13" s="1"/>
  <c r="M979" i="13"/>
  <c r="M980" i="14"/>
  <c r="N977" i="13"/>
  <c r="J976" i="13" a="1"/>
  <c r="J976" i="13" s="1"/>
  <c r="J975" i="14" a="1"/>
  <c r="J975" i="14" s="1"/>
  <c r="N976" i="14"/>
  <c r="K791" i="13" l="1"/>
  <c r="L791" i="13" s="1"/>
  <c r="I792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814" i="14" l="1"/>
  <c r="L814" i="14" s="1"/>
  <c r="I815" i="14" s="1"/>
  <c r="K792" i="13"/>
  <c r="L792" i="13" s="1"/>
  <c r="I793" i="13" s="1"/>
  <c r="M982" i="14"/>
  <c r="N979" i="13"/>
  <c r="J978" i="13" a="1"/>
  <c r="J978" i="13" s="1"/>
  <c r="M981" i="13"/>
  <c r="J977" i="14" a="1"/>
  <c r="J977" i="14" s="1"/>
  <c r="N978" i="14"/>
  <c r="K793" i="13" l="1"/>
  <c r="L793" i="13" s="1"/>
  <c r="I794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816" i="14" l="1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/>
  <c r="L794" i="13" s="1"/>
  <c r="I795" i="13" s="1"/>
  <c r="K795" i="13" l="1"/>
  <c r="L795" i="13" s="1"/>
  <c r="I796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818" i="14" l="1"/>
  <c r="L818" i="14" s="1"/>
  <c r="I819" i="14" s="1"/>
  <c r="K796" i="13"/>
  <c r="L796" i="13" s="1"/>
  <c r="I797" i="13" s="1"/>
  <c r="N983" i="13"/>
  <c r="J982" i="13" a="1"/>
  <c r="J982" i="13" s="1"/>
  <c r="J981" i="14" a="1"/>
  <c r="J981" i="14" s="1"/>
  <c r="N982" i="14"/>
  <c r="M985" i="13"/>
  <c r="M986" i="14"/>
  <c r="K819" i="14" l="1"/>
  <c r="L819" i="14" s="1"/>
  <c r="I820" i="14" s="1"/>
  <c r="K797" i="13"/>
  <c r="L797" i="13" s="1"/>
  <c r="I798" i="13" s="1"/>
  <c r="M986" i="13"/>
  <c r="M987" i="14"/>
  <c r="N983" i="14"/>
  <c r="J982" i="14" a="1"/>
  <c r="J982" i="14" s="1"/>
  <c r="N984" i="13"/>
  <c r="J983" i="13" a="1"/>
  <c r="J983" i="13" s="1"/>
  <c r="K798" i="13" l="1"/>
  <c r="L798" i="13" s="1"/>
  <c r="I799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821" i="14" l="1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/>
  <c r="L799" i="13" s="1"/>
  <c r="I800" i="13" s="1"/>
  <c r="K800" i="13" l="1"/>
  <c r="L800" i="13" s="1"/>
  <c r="I801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23" i="14" l="1"/>
  <c r="L823" i="14" s="1"/>
  <c r="I824" i="14" s="1"/>
  <c r="K801" i="13"/>
  <c r="L801" i="13" s="1"/>
  <c r="I802" i="13" s="1"/>
  <c r="N987" i="14"/>
  <c r="J986" i="14" a="1"/>
  <c r="J986" i="14" s="1"/>
  <c r="N988" i="13"/>
  <c r="J987" i="13" a="1"/>
  <c r="J987" i="13" s="1"/>
  <c r="M990" i="13"/>
  <c r="M991" i="14"/>
  <c r="K824" i="14" l="1"/>
  <c r="L824" i="14" s="1"/>
  <c r="I825" i="14" s="1"/>
  <c r="N989" i="13"/>
  <c r="J988" i="13" a="1"/>
  <c r="J988" i="13" s="1"/>
  <c r="K802" i="13"/>
  <c r="L802" i="13" s="1"/>
  <c r="I803" i="13" s="1"/>
  <c r="M992" i="14"/>
  <c r="M991" i="13"/>
  <c r="J987" i="14" a="1"/>
  <c r="J987" i="14" s="1"/>
  <c r="N988" i="14"/>
  <c r="K803" i="13" l="1"/>
  <c r="L803" i="13" s="1"/>
  <c r="I804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4" i="13" l="1"/>
  <c r="L804" i="13" s="1"/>
  <c r="I805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5" i="13" l="1"/>
  <c r="L805" i="13" s="1"/>
  <c r="I806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28" i="14" l="1"/>
  <c r="L828" i="14" s="1"/>
  <c r="I829" i="14" s="1"/>
  <c r="K806" i="13"/>
  <c r="L806" i="13" s="1"/>
  <c r="I807" i="13" s="1"/>
  <c r="M995" i="13"/>
  <c r="J991" i="14" a="1"/>
  <c r="J991" i="14" s="1"/>
  <c r="N992" i="14"/>
  <c r="M996" i="14"/>
  <c r="N993" i="13"/>
  <c r="J992" i="13" a="1"/>
  <c r="J992" i="13" s="1"/>
  <c r="K807" i="13" l="1"/>
  <c r="L807" i="13" s="1"/>
  <c r="I808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8" i="13" l="1"/>
  <c r="L808" i="13" s="1"/>
  <c r="I809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31" i="14" l="1"/>
  <c r="L831" i="14" s="1"/>
  <c r="I832" i="14" s="1"/>
  <c r="K809" i="13"/>
  <c r="L809" i="13" s="1"/>
  <c r="I810" i="13" s="1"/>
  <c r="N996" i="13"/>
  <c r="J995" i="13" a="1"/>
  <c r="J995" i="13" s="1"/>
  <c r="M999" i="14"/>
  <c r="M998" i="13"/>
  <c r="N995" i="14"/>
  <c r="J994" i="14" a="1"/>
  <c r="J994" i="14" s="1"/>
  <c r="K810" i="13" l="1"/>
  <c r="L810" i="13" s="1"/>
  <c r="I811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33" i="14" l="1"/>
  <c r="L833" i="14" s="1"/>
  <c r="I834" i="14" s="1"/>
  <c r="K811" i="13"/>
  <c r="L811" i="13" s="1"/>
  <c r="I812" i="13" s="1"/>
  <c r="N998" i="13"/>
  <c r="J997" i="13" a="1"/>
  <c r="J997" i="13" s="1"/>
  <c r="M1000" i="13"/>
  <c r="M1001" i="14"/>
  <c r="N997" i="14"/>
  <c r="J996" i="14" a="1"/>
  <c r="J996" i="14" s="1"/>
  <c r="K812" i="13" l="1"/>
  <c r="L812" i="13" s="1"/>
  <c r="I813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35" i="14" l="1"/>
  <c r="L835" i="14" s="1"/>
  <c r="I836" i="14" s="1"/>
  <c r="K813" i="13"/>
  <c r="L813" i="13" s="1"/>
  <c r="I814" i="13" s="1"/>
  <c r="N1000" i="13"/>
  <c r="J999" i="13" a="1"/>
  <c r="J999" i="13" s="1"/>
  <c r="M1003" i="14"/>
  <c r="M1002" i="13"/>
  <c r="N999" i="14"/>
  <c r="J998" i="14" a="1"/>
  <c r="J998" i="14" s="1"/>
  <c r="K814" i="13" l="1"/>
  <c r="L814" i="13" s="1"/>
  <c r="I815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37" i="14" l="1"/>
  <c r="L837" i="14" s="1"/>
  <c r="I838" i="14" s="1"/>
  <c r="K815" i="13"/>
  <c r="L815" i="13" s="1"/>
  <c r="I816" i="13" s="1"/>
  <c r="M1004" i="13"/>
  <c r="N1001" i="14"/>
  <c r="J1000" i="14" a="1"/>
  <c r="J1000" i="14" s="1"/>
  <c r="M1005" i="14"/>
  <c r="N1002" i="13"/>
  <c r="J1001" i="13" a="1"/>
  <c r="J1001" i="13" s="1"/>
  <c r="K816" i="13" l="1"/>
  <c r="L816" i="13" s="1"/>
  <c r="I817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39" i="14" l="1"/>
  <c r="L839" i="14" s="1"/>
  <c r="I840" i="14" s="1"/>
  <c r="K817" i="13"/>
  <c r="L817" i="13" s="1"/>
  <c r="I818" i="13" s="1"/>
  <c r="M1006" i="13"/>
  <c r="N1003" i="14"/>
  <c r="J1002" i="14" a="1"/>
  <c r="J1002" i="14" s="1"/>
  <c r="M1007" i="14"/>
  <c r="N1004" i="13"/>
  <c r="J1003" i="13" a="1"/>
  <c r="J1003" i="13" s="1"/>
  <c r="K818" i="13" l="1"/>
  <c r="L818" i="13" s="1"/>
  <c r="I819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41" i="14" l="1"/>
  <c r="L841" i="14" s="1"/>
  <c r="I842" i="14" s="1"/>
  <c r="K819" i="13"/>
  <c r="L819" i="13" s="1"/>
  <c r="I820" i="13" s="1"/>
  <c r="M1008" i="13"/>
  <c r="N1006" i="13"/>
  <c r="J1005" i="13" a="1"/>
  <c r="J1005" i="13" s="1"/>
  <c r="M1009" i="14"/>
  <c r="N1005" i="14"/>
  <c r="J1004" i="14" a="1"/>
  <c r="J1004" i="14" s="1"/>
  <c r="K820" i="13" l="1"/>
  <c r="L820" i="13" s="1"/>
  <c r="I821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43" i="14" l="1"/>
  <c r="L843" i="14" s="1"/>
  <c r="I844" i="14" s="1"/>
  <c r="K821" i="13"/>
  <c r="L821" i="13" s="1"/>
  <c r="I822" i="13" s="1"/>
  <c r="J1006" i="14" a="1"/>
  <c r="J1006" i="14" s="1"/>
  <c r="N1007" i="14"/>
  <c r="N1008" i="13"/>
  <c r="J1007" i="13" a="1"/>
  <c r="J1007" i="13" s="1"/>
  <c r="M1010" i="13"/>
  <c r="M1011" i="14"/>
  <c r="K844" i="14" l="1"/>
  <c r="L844" i="14" s="1"/>
  <c r="I845" i="14" s="1"/>
  <c r="K822" i="13"/>
  <c r="L822" i="13" s="1"/>
  <c r="I823" i="13" s="1"/>
  <c r="M1011" i="13"/>
  <c r="N1009" i="13"/>
  <c r="J1008" i="13" a="1"/>
  <c r="J1008" i="13" s="1"/>
  <c r="M1012" i="14"/>
  <c r="N1008" i="14"/>
  <c r="J1007" i="14" a="1"/>
  <c r="J1007" i="14" s="1"/>
  <c r="K823" i="13" l="1"/>
  <c r="L823" i="13" s="1"/>
  <c r="I824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46" i="14" l="1"/>
  <c r="L846" i="14" s="1"/>
  <c r="I847" i="14" s="1"/>
  <c r="K824" i="13"/>
  <c r="L824" i="13" s="1"/>
  <c r="I825" i="13" s="1"/>
  <c r="M1014" i="14"/>
  <c r="N1011" i="13"/>
  <c r="J1010" i="13" a="1"/>
  <c r="J1010" i="13" s="1"/>
  <c r="M1013" i="13"/>
  <c r="N1010" i="14"/>
  <c r="J1009" i="14" a="1"/>
  <c r="J1009" i="14" s="1"/>
  <c r="K847" i="14" l="1"/>
  <c r="L847" i="14" s="1"/>
  <c r="I848" i="14" s="1"/>
  <c r="K825" i="13"/>
  <c r="L825" i="13" s="1"/>
  <c r="I826" i="13" s="1"/>
  <c r="N1012" i="13"/>
  <c r="J1011" i="13" a="1"/>
  <c r="J1011" i="13" s="1"/>
  <c r="J1010" i="14" a="1"/>
  <c r="J1010" i="14" s="1"/>
  <c r="N1011" i="14"/>
  <c r="M1014" i="13"/>
  <c r="M1015" i="14"/>
  <c r="K848" i="14" l="1"/>
  <c r="L848" i="14" s="1"/>
  <c r="I849" i="14" s="1"/>
  <c r="K826" i="13"/>
  <c r="L826" i="13" s="1"/>
  <c r="I827" i="13" s="1"/>
  <c r="M1016" i="14"/>
  <c r="N1012" i="14"/>
  <c r="J1011" i="14" a="1"/>
  <c r="J1011" i="14" s="1"/>
  <c r="M1015" i="13"/>
  <c r="N1013" i="13"/>
  <c r="J1012" i="13" a="1"/>
  <c r="J1012" i="13" s="1"/>
  <c r="K827" i="13" l="1"/>
  <c r="L827" i="13" s="1"/>
  <c r="I828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50" i="14" l="1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/>
  <c r="L828" i="13" s="1"/>
  <c r="I829" i="13" s="1"/>
  <c r="K851" i="14" l="1"/>
  <c r="L851" i="14" s="1"/>
  <c r="I852" i="14" s="1"/>
  <c r="K829" i="13"/>
  <c r="L829" i="13" s="1"/>
  <c r="I830" i="13" s="1"/>
  <c r="M1018" i="13"/>
  <c r="N1016" i="13"/>
  <c r="J1015" i="13" a="1"/>
  <c r="J1015" i="13" s="1"/>
  <c r="M1019" i="14"/>
  <c r="J1014" i="14" a="1"/>
  <c r="J1014" i="14" s="1"/>
  <c r="N1015" i="14"/>
  <c r="K852" i="14" l="1"/>
  <c r="L852" i="14" s="1"/>
  <c r="I853" i="14" s="1"/>
  <c r="K830" i="13"/>
  <c r="L830" i="13" s="1"/>
  <c r="I831" i="13" s="1"/>
  <c r="N1017" i="13"/>
  <c r="J1016" i="13" a="1"/>
  <c r="J1016" i="13" s="1"/>
  <c r="M1019" i="13"/>
  <c r="N1016" i="14"/>
  <c r="J1015" i="14" a="1"/>
  <c r="J1015" i="14" s="1"/>
  <c r="M1020" i="14"/>
  <c r="K853" i="14" l="1"/>
  <c r="L853" i="14" s="1"/>
  <c r="I854" i="14" s="1"/>
  <c r="K831" i="13"/>
  <c r="L831" i="13" s="1"/>
  <c r="I832" i="13" s="1"/>
  <c r="N1017" i="14"/>
  <c r="J1016" i="14" a="1"/>
  <c r="J1016" i="14" s="1"/>
  <c r="M1021" i="14"/>
  <c r="M1020" i="13"/>
  <c r="N1018" i="13"/>
  <c r="J1017" i="13" a="1"/>
  <c r="J1017" i="13" s="1"/>
  <c r="K854" i="14" l="1"/>
  <c r="L854" i="14" s="1"/>
  <c r="I855" i="14" s="1"/>
  <c r="K832" i="13"/>
  <c r="L832" i="13" s="1"/>
  <c r="I833" i="13" s="1"/>
  <c r="N1019" i="13"/>
  <c r="J1018" i="13" a="1"/>
  <c r="J1018" i="13" s="1"/>
  <c r="M1022" i="14"/>
  <c r="M1021" i="13"/>
  <c r="N1018" i="14"/>
  <c r="J1017" i="14" a="1"/>
  <c r="J1017" i="14" s="1"/>
  <c r="K833" i="13" l="1"/>
  <c r="L833" i="13" s="1"/>
  <c r="I834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4" i="13" l="1"/>
  <c r="L834" i="13" s="1"/>
  <c r="I835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57" i="14" l="1"/>
  <c r="L857" i="14" s="1"/>
  <c r="I858" i="14" s="1"/>
  <c r="K835" i="13"/>
  <c r="L835" i="13" s="1"/>
  <c r="I836" i="13" s="1"/>
  <c r="M1024" i="13"/>
  <c r="N1022" i="13"/>
  <c r="J1021" i="13" a="1"/>
  <c r="J1021" i="13" s="1"/>
  <c r="N1021" i="14"/>
  <c r="J1020" i="14" a="1"/>
  <c r="J1020" i="14" s="1"/>
  <c r="M1025" i="14"/>
  <c r="K836" i="13" l="1"/>
  <c r="L836" i="13" s="1"/>
  <c r="I837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59" i="14" l="1"/>
  <c r="L859" i="14" s="1"/>
  <c r="I860" i="14" s="1"/>
  <c r="K837" i="13"/>
  <c r="L837" i="13" s="1"/>
  <c r="I838" i="13" s="1"/>
  <c r="N1024" i="13"/>
  <c r="J1023" i="13" a="1"/>
  <c r="J1023" i="13" s="1"/>
  <c r="J1022" i="14" a="1"/>
  <c r="J1022" i="14" s="1"/>
  <c r="N1023" i="14"/>
  <c r="M1026" i="13"/>
  <c r="M1027" i="14"/>
  <c r="K838" i="13" l="1"/>
  <c r="L838" i="13" s="1"/>
  <c r="I839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9" i="13" l="1"/>
  <c r="L839" i="13" s="1"/>
  <c r="I840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62" i="14" l="1"/>
  <c r="L862" i="14" s="1"/>
  <c r="I863" i="14" s="1"/>
  <c r="K840" i="13"/>
  <c r="L840" i="13" s="1"/>
  <c r="I841" i="13" s="1"/>
  <c r="J1025" i="14" a="1"/>
  <c r="J1025" i="14" s="1"/>
  <c r="N1026" i="14"/>
  <c r="M1030" i="14"/>
  <c r="M1029" i="13"/>
  <c r="N1027" i="13"/>
  <c r="J1026" i="13" a="1"/>
  <c r="J1026" i="13" s="1"/>
  <c r="K863" i="14" l="1"/>
  <c r="L863" i="14" s="1"/>
  <c r="I864" i="14" s="1"/>
  <c r="K841" i="13"/>
  <c r="L841" i="13" s="1"/>
  <c r="I842" i="13" s="1"/>
  <c r="M1030" i="13"/>
  <c r="N1028" i="13"/>
  <c r="J1027" i="13" a="1"/>
  <c r="J1027" i="13" s="1"/>
  <c r="M1031" i="14"/>
  <c r="J1026" i="14" a="1"/>
  <c r="J1026" i="14" s="1"/>
  <c r="N1027" i="14"/>
  <c r="K864" i="14" l="1"/>
  <c r="L864" i="14" s="1"/>
  <c r="I865" i="14" s="1"/>
  <c r="K842" i="13"/>
  <c r="L842" i="13" s="1"/>
  <c r="I843" i="13" s="1"/>
  <c r="N1029" i="13"/>
  <c r="J1028" i="13" a="1"/>
  <c r="J1028" i="13" s="1"/>
  <c r="M1032" i="14"/>
  <c r="M1031" i="13"/>
  <c r="N1028" i="14"/>
  <c r="J1027" i="14" a="1"/>
  <c r="J1027" i="14" s="1"/>
  <c r="K843" i="13" l="1"/>
  <c r="L843" i="13" s="1"/>
  <c r="I844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66" i="14" l="1"/>
  <c r="L866" i="14" s="1"/>
  <c r="I867" i="14" s="1"/>
  <c r="K844" i="13"/>
  <c r="L844" i="13" s="1"/>
  <c r="I845" i="13" s="1"/>
  <c r="N1031" i="13"/>
  <c r="J1030" i="13" a="1"/>
  <c r="J1030" i="13" s="1"/>
  <c r="M1033" i="13"/>
  <c r="M1034" i="14"/>
  <c r="J1029" i="14" a="1"/>
  <c r="J1029" i="14" s="1"/>
  <c r="N1030" i="14"/>
  <c r="K867" i="14" l="1"/>
  <c r="L867" i="14" s="1"/>
  <c r="I868" i="14" s="1"/>
  <c r="K845" i="13"/>
  <c r="L845" i="13" s="1"/>
  <c r="I846" i="13" s="1"/>
  <c r="M1035" i="14"/>
  <c r="J1030" i="14" a="1"/>
  <c r="J1030" i="14" s="1"/>
  <c r="N1031" i="14"/>
  <c r="M1034" i="13"/>
  <c r="N1032" i="13"/>
  <c r="J1031" i="13" a="1"/>
  <c r="J1031" i="13" s="1"/>
  <c r="K846" i="13" l="1"/>
  <c r="L846" i="13" s="1"/>
  <c r="I847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7" i="13" l="1"/>
  <c r="L847" i="13" s="1"/>
  <c r="I848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70" i="14" l="1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/>
  <c r="L848" i="13" s="1"/>
  <c r="I849" i="13" s="1"/>
  <c r="K849" i="13" l="1"/>
  <c r="L849" i="13" s="1"/>
  <c r="I850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72" i="14" l="1"/>
  <c r="L872" i="14" s="1"/>
  <c r="I873" i="14" s="1"/>
  <c r="K850" i="13"/>
  <c r="L850" i="13" s="1"/>
  <c r="I851" i="13" s="1"/>
  <c r="N1036" i="14"/>
  <c r="J1035" i="14" a="1"/>
  <c r="J1035" i="14" s="1"/>
  <c r="M1039" i="13"/>
  <c r="M1040" i="14"/>
  <c r="N1037" i="13"/>
  <c r="J1036" i="13" a="1"/>
  <c r="J1036" i="13" s="1"/>
  <c r="M1040" i="13" l="1"/>
  <c r="N1038" i="13"/>
  <c r="J1037" i="13" a="1"/>
  <c r="J1037" i="13" s="1"/>
  <c r="K851" i="13"/>
  <c r="L851" i="13" s="1"/>
  <c r="I852" i="13" s="1"/>
  <c r="M1041" i="14"/>
  <c r="N1037" i="14"/>
  <c r="J1036" i="14" a="1"/>
  <c r="J1036" i="14" s="1"/>
  <c r="K873" i="14"/>
  <c r="L873" i="14" s="1"/>
  <c r="I874" i="14" s="1"/>
  <c r="K852" i="13" l="1"/>
  <c r="L852" i="13" s="1"/>
  <c r="I853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N1040" i="13" l="1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/>
  <c r="L853" i="13" s="1"/>
  <c r="I854" i="13" s="1"/>
  <c r="K854" i="13" l="1"/>
  <c r="L854" i="13" s="1"/>
  <c r="I855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5" i="13" l="1"/>
  <c r="L855" i="13" s="1"/>
  <c r="I856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6" i="13" l="1"/>
  <c r="L856" i="13" s="1"/>
  <c r="I857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7" i="13" l="1"/>
  <c r="L857" i="13" s="1"/>
  <c r="I858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80" i="14" l="1"/>
  <c r="L880" i="14" s="1"/>
  <c r="I881" i="14" s="1"/>
  <c r="K858" i="13"/>
  <c r="L858" i="13" s="1"/>
  <c r="I859" i="13" s="1"/>
  <c r="N1045" i="13"/>
  <c r="J1044" i="13" a="1"/>
  <c r="J1044" i="13" s="1"/>
  <c r="M1047" i="13"/>
  <c r="M1048" i="14"/>
  <c r="N1044" i="14"/>
  <c r="J1043" i="14" a="1"/>
  <c r="J1043" i="14" s="1"/>
  <c r="K859" i="13" l="1"/>
  <c r="L859" i="13" s="1"/>
  <c r="I860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82" i="14" l="1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/>
  <c r="L860" i="13" s="1"/>
  <c r="I861" i="13" s="1"/>
  <c r="K883" i="14" l="1"/>
  <c r="L883" i="14" s="1"/>
  <c r="I884" i="14" s="1"/>
  <c r="K861" i="13"/>
  <c r="L861" i="13" s="1"/>
  <c r="I862" i="13" s="1"/>
  <c r="M1050" i="13"/>
  <c r="N1048" i="13"/>
  <c r="J1047" i="13" a="1"/>
  <c r="J1047" i="13" s="1"/>
  <c r="M1051" i="14"/>
  <c r="J1046" i="14" a="1"/>
  <c r="J1046" i="14" s="1"/>
  <c r="N1047" i="14"/>
  <c r="K862" i="13" l="1"/>
  <c r="L862" i="13" s="1"/>
  <c r="I863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3" i="13" l="1"/>
  <c r="L863" i="13" s="1"/>
  <c r="I864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86" i="14" l="1"/>
  <c r="L886" i="14" s="1"/>
  <c r="I887" i="14" s="1"/>
  <c r="K864" i="13"/>
  <c r="L864" i="13" s="1"/>
  <c r="I865" i="13" s="1"/>
  <c r="N1051" i="13"/>
  <c r="J1050" i="13" a="1"/>
  <c r="J1050" i="13" s="1"/>
  <c r="J1049" i="14" a="1"/>
  <c r="J1049" i="14" s="1"/>
  <c r="N1050" i="14"/>
  <c r="M1054" i="14"/>
  <c r="M1053" i="13"/>
  <c r="K887" i="14" l="1"/>
  <c r="L887" i="14" s="1"/>
  <c r="I888" i="14" s="1"/>
  <c r="K865" i="13"/>
  <c r="L865" i="13" s="1"/>
  <c r="I866" i="13" s="1"/>
  <c r="J1050" i="14" a="1"/>
  <c r="J1050" i="14" s="1"/>
  <c r="N1051" i="14"/>
  <c r="M1054" i="13"/>
  <c r="M1055" i="14"/>
  <c r="N1052" i="13"/>
  <c r="J1051" i="13" a="1"/>
  <c r="J1051" i="13" s="1"/>
  <c r="K866" i="13" l="1"/>
  <c r="L866" i="13" s="1"/>
  <c r="I867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89" i="14" l="1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/>
  <c r="L867" i="13" s="1"/>
  <c r="I868" i="13" s="1"/>
  <c r="K890" i="14" l="1"/>
  <c r="L890" i="14" s="1"/>
  <c r="I891" i="14" s="1"/>
  <c r="J1053" i="14" a="1"/>
  <c r="J1053" i="14" s="1"/>
  <c r="N1054" i="14"/>
  <c r="K868" i="13"/>
  <c r="L868" i="13" s="1"/>
  <c r="I869" i="13" s="1"/>
  <c r="N1055" i="13"/>
  <c r="J1054" i="13" a="1"/>
  <c r="J1054" i="13" s="1"/>
  <c r="M1058" i="14"/>
  <c r="M1057" i="13"/>
  <c r="K869" i="13" l="1"/>
  <c r="L869" i="13" s="1"/>
  <c r="I870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92" i="14" l="1"/>
  <c r="L892" i="14" s="1"/>
  <c r="I893" i="14" s="1"/>
  <c r="K870" i="13"/>
  <c r="L870" i="13" s="1"/>
  <c r="I871" i="13" s="1"/>
  <c r="M1059" i="13"/>
  <c r="N1057" i="13"/>
  <c r="J1056" i="13" a="1"/>
  <c r="J1056" i="13" s="1"/>
  <c r="M1060" i="14"/>
  <c r="N1056" i="14"/>
  <c r="J1055" i="14" a="1"/>
  <c r="J1055" i="14" s="1"/>
  <c r="K893" i="14" l="1"/>
  <c r="L893" i="14" s="1"/>
  <c r="I894" i="14" s="1"/>
  <c r="N1058" i="13"/>
  <c r="J1057" i="13" a="1"/>
  <c r="J1057" i="13" s="1"/>
  <c r="N1057" i="14"/>
  <c r="J1056" i="14" a="1"/>
  <c r="J1056" i="14" s="1"/>
  <c r="K871" i="13"/>
  <c r="L871" i="13" s="1"/>
  <c r="I872" i="13" s="1"/>
  <c r="M1060" i="13"/>
  <c r="M1061" i="14"/>
  <c r="K872" i="13" l="1"/>
  <c r="L872" i="13" s="1"/>
  <c r="I873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95" i="14" l="1"/>
  <c r="L895" i="14" s="1"/>
  <c r="I896" i="14" s="1"/>
  <c r="K873" i="13"/>
  <c r="L873" i="13" s="1"/>
  <c r="I874" i="13" s="1"/>
  <c r="J1058" i="14" a="1"/>
  <c r="J1058" i="14" s="1"/>
  <c r="N1059" i="14"/>
  <c r="N1060" i="13"/>
  <c r="J1059" i="13" a="1"/>
  <c r="J1059" i="13" s="1"/>
  <c r="M1062" i="13"/>
  <c r="M1063" i="14"/>
  <c r="K874" i="13" l="1"/>
  <c r="L874" i="13" s="1"/>
  <c r="I875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97" i="14" l="1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/>
  <c r="L875" i="13" s="1"/>
  <c r="I876" i="13" s="1"/>
  <c r="K876" i="13" l="1"/>
  <c r="L876" i="13" s="1"/>
  <c r="I877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7" i="13" l="1"/>
  <c r="L877" i="13" s="1"/>
  <c r="I878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8" i="13" l="1"/>
  <c r="L878" i="13" s="1"/>
  <c r="I879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901" i="14" l="1"/>
  <c r="L901" i="14" s="1"/>
  <c r="I902" i="14" s="1"/>
  <c r="K879" i="13"/>
  <c r="L879" i="13" s="1"/>
  <c r="I880" i="13" s="1"/>
  <c r="M1069" i="14"/>
  <c r="N1066" i="13"/>
  <c r="J1065" i="13" a="1"/>
  <c r="J1065" i="13" s="1"/>
  <c r="M1068" i="13"/>
  <c r="N1065" i="14"/>
  <c r="J1064" i="14" a="1"/>
  <c r="J1064" i="14" s="1"/>
  <c r="K902" i="14" l="1"/>
  <c r="L902" i="14" s="1"/>
  <c r="I903" i="14" s="1"/>
  <c r="K880" i="13"/>
  <c r="L880" i="13" s="1"/>
  <c r="I881" i="13" s="1"/>
  <c r="J1065" i="14" a="1"/>
  <c r="J1065" i="14" s="1"/>
  <c r="N1066" i="14"/>
  <c r="N1067" i="13"/>
  <c r="J1066" i="13" a="1"/>
  <c r="J1066" i="13" s="1"/>
  <c r="M1069" i="13"/>
  <c r="M1070" i="14"/>
  <c r="K903" i="14" l="1"/>
  <c r="L903" i="14" s="1"/>
  <c r="I904" i="14" s="1"/>
  <c r="K881" i="13"/>
  <c r="L881" i="13" s="1"/>
  <c r="I882" i="13" s="1"/>
  <c r="M1071" i="14"/>
  <c r="N1068" i="13"/>
  <c r="J1067" i="13" a="1"/>
  <c r="J1067" i="13" s="1"/>
  <c r="M1070" i="13"/>
  <c r="J1066" i="14" a="1"/>
  <c r="J1066" i="14" s="1"/>
  <c r="N1067" i="14"/>
  <c r="K904" i="14" l="1"/>
  <c r="L904" i="14" s="1"/>
  <c r="I905" i="14" s="1"/>
  <c r="K882" i="13"/>
  <c r="L882" i="13" s="1"/>
  <c r="I883" i="13" s="1"/>
  <c r="N1068" i="14"/>
  <c r="J1067" i="14" a="1"/>
  <c r="J1067" i="14" s="1"/>
  <c r="N1069" i="13"/>
  <c r="J1068" i="13" a="1"/>
  <c r="J1068" i="13" s="1"/>
  <c r="M1071" i="13"/>
  <c r="M1072" i="14"/>
  <c r="K905" i="14" l="1"/>
  <c r="L905" i="14" s="1"/>
  <c r="I906" i="14" s="1"/>
  <c r="K883" i="13"/>
  <c r="L883" i="13" s="1"/>
  <c r="I884" i="13" s="1"/>
  <c r="N1070" i="13"/>
  <c r="J1069" i="13" a="1"/>
  <c r="J1069" i="13" s="1"/>
  <c r="M1073" i="14"/>
  <c r="M1072" i="13"/>
  <c r="N1069" i="14"/>
  <c r="J1068" i="14" a="1"/>
  <c r="J1068" i="14" s="1"/>
  <c r="K906" i="14" l="1"/>
  <c r="L906" i="14" s="1"/>
  <c r="I907" i="14" s="1"/>
  <c r="K884" i="13"/>
  <c r="L884" i="13" s="1"/>
  <c r="I885" i="13" s="1"/>
  <c r="J1069" i="14" a="1"/>
  <c r="J1069" i="14" s="1"/>
  <c r="N1070" i="14"/>
  <c r="M1074" i="14"/>
  <c r="M1073" i="13"/>
  <c r="N1071" i="13"/>
  <c r="J1070" i="13" a="1"/>
  <c r="J1070" i="13" s="1"/>
  <c r="K907" i="14" l="1"/>
  <c r="L907" i="14" s="1"/>
  <c r="I908" i="14" s="1"/>
  <c r="M1075" i="14"/>
  <c r="K885" i="13"/>
  <c r="L885" i="13" s="1"/>
  <c r="I886" i="13" s="1"/>
  <c r="N1072" i="13"/>
  <c r="J1071" i="13" a="1"/>
  <c r="J1071" i="13" s="1"/>
  <c r="M1074" i="13"/>
  <c r="J1070" i="14" a="1"/>
  <c r="J1070" i="14" s="1"/>
  <c r="N1071" i="14"/>
  <c r="M1076" i="14" l="1"/>
  <c r="N1073" i="13"/>
  <c r="J1072" i="13" a="1"/>
  <c r="J1072" i="13" s="1"/>
  <c r="M1075" i="13"/>
  <c r="N1072" i="14"/>
  <c r="J1071" i="14" a="1"/>
  <c r="J1071" i="14" s="1"/>
  <c r="K886" i="13"/>
  <c r="L886" i="13" s="1"/>
  <c r="I887" i="13" s="1"/>
  <c r="K908" i="14"/>
  <c r="L908" i="14" s="1"/>
  <c r="I909" i="14" s="1"/>
  <c r="K909" i="14" l="1"/>
  <c r="L909" i="14" s="1"/>
  <c r="I910" i="14" s="1"/>
  <c r="K887" i="13"/>
  <c r="L887" i="13" s="1"/>
  <c r="I888" i="13" s="1"/>
  <c r="N1074" i="13"/>
  <c r="J1073" i="13" a="1"/>
  <c r="J1073" i="13" s="1"/>
  <c r="N1073" i="14"/>
  <c r="J1072" i="14" a="1"/>
  <c r="J1072" i="14" s="1"/>
  <c r="M1076" i="13"/>
  <c r="M1077" i="14"/>
  <c r="K888" i="13" l="1"/>
  <c r="L888" i="13" s="1"/>
  <c r="I889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911" i="14" l="1"/>
  <c r="L911" i="14" s="1"/>
  <c r="I912" i="14" s="1"/>
  <c r="K889" i="13"/>
  <c r="L889" i="13" s="1"/>
  <c r="I890" i="13" s="1"/>
  <c r="J1074" i="14" a="1"/>
  <c r="J1074" i="14" s="1"/>
  <c r="N1075" i="14"/>
  <c r="N1076" i="13"/>
  <c r="J1075" i="13" a="1"/>
  <c r="J1075" i="13" s="1"/>
  <c r="M1078" i="13"/>
  <c r="M1079" i="14"/>
  <c r="K912" i="14" l="1"/>
  <c r="L912" i="14" s="1"/>
  <c r="I913" i="14" s="1"/>
  <c r="K890" i="13"/>
  <c r="L890" i="13" s="1"/>
  <c r="I891" i="13" s="1"/>
  <c r="N1077" i="13"/>
  <c r="J1076" i="13" a="1"/>
  <c r="J1076" i="13" s="1"/>
  <c r="M1080" i="14"/>
  <c r="N1076" i="14"/>
  <c r="J1075" i="14" a="1"/>
  <c r="J1075" i="14" s="1"/>
  <c r="M1079" i="13"/>
  <c r="K891" i="13" l="1"/>
  <c r="L891" i="13" s="1"/>
  <c r="I892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914" i="14" l="1"/>
  <c r="L914" i="14" s="1"/>
  <c r="I915" i="14" s="1"/>
  <c r="K892" i="13"/>
  <c r="L892" i="13" s="1"/>
  <c r="I893" i="13" s="1"/>
  <c r="N1079" i="13"/>
  <c r="J1078" i="13" a="1"/>
  <c r="J1078" i="13" s="1"/>
  <c r="M1082" i="14"/>
  <c r="J1077" i="14" a="1"/>
  <c r="J1077" i="14" s="1"/>
  <c r="N1078" i="14"/>
  <c r="M1081" i="13"/>
  <c r="K915" i="14" l="1"/>
  <c r="L915" i="14" s="1"/>
  <c r="I916" i="14" s="1"/>
  <c r="K893" i="13"/>
  <c r="L893" i="13" s="1"/>
  <c r="I894" i="13" s="1"/>
  <c r="N1080" i="13"/>
  <c r="J1079" i="13" a="1"/>
  <c r="J1079" i="13" s="1"/>
  <c r="J1078" i="14" a="1"/>
  <c r="J1078" i="14" s="1"/>
  <c r="N1079" i="14"/>
  <c r="M1082" i="13"/>
  <c r="M1083" i="14"/>
  <c r="K916" i="14" l="1"/>
  <c r="L916" i="14" s="1"/>
  <c r="I917" i="14" s="1"/>
  <c r="K894" i="13"/>
  <c r="L894" i="13" s="1"/>
  <c r="I895" i="13" s="1"/>
  <c r="M1083" i="13"/>
  <c r="M1084" i="14"/>
  <c r="N1080" i="14"/>
  <c r="J1079" i="14" a="1"/>
  <c r="J1079" i="14" s="1"/>
  <c r="N1081" i="13"/>
  <c r="J1080" i="13" a="1"/>
  <c r="J1080" i="13" s="1"/>
  <c r="K917" i="14" l="1"/>
  <c r="L917" i="14" s="1"/>
  <c r="I918" i="14" s="1"/>
  <c r="K895" i="13"/>
  <c r="L895" i="13" s="1"/>
  <c r="I896" i="13" s="1"/>
  <c r="N1082" i="13"/>
  <c r="J1081" i="13" a="1"/>
  <c r="J1081" i="13" s="1"/>
  <c r="M1085" i="14"/>
  <c r="M1084" i="13"/>
  <c r="N1081" i="14"/>
  <c r="J1080" i="14" a="1"/>
  <c r="J1080" i="14" s="1"/>
  <c r="K918" i="14" l="1"/>
  <c r="L918" i="14" s="1"/>
  <c r="I919" i="14" s="1"/>
  <c r="K896" i="13"/>
  <c r="L896" i="13" s="1"/>
  <c r="I897" i="13" s="1"/>
  <c r="M1085" i="13"/>
  <c r="J1081" i="14" a="1"/>
  <c r="J1081" i="14" s="1"/>
  <c r="N1082" i="14"/>
  <c r="M1086" i="14"/>
  <c r="N1083" i="13"/>
  <c r="J1082" i="13" a="1"/>
  <c r="J1082" i="13" s="1"/>
  <c r="K897" i="13" l="1"/>
  <c r="L897" i="13" s="1"/>
  <c r="I898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920" i="14" l="1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/>
  <c r="L898" i="13" s="1"/>
  <c r="I899" i="13" s="1"/>
  <c r="K899" i="13" l="1"/>
  <c r="L899" i="13" s="1"/>
  <c r="I900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922" i="14" l="1"/>
  <c r="L922" i="14" s="1"/>
  <c r="I923" i="14" s="1"/>
  <c r="K900" i="13"/>
  <c r="L900" i="13" s="1"/>
  <c r="I901" i="13" s="1"/>
  <c r="N1087" i="13"/>
  <c r="J1086" i="13" a="1"/>
  <c r="J1086" i="13" s="1"/>
  <c r="M1090" i="14"/>
  <c r="M1089" i="13"/>
  <c r="J1085" i="14" a="1"/>
  <c r="J1085" i="14" s="1"/>
  <c r="N1086" i="14"/>
  <c r="K923" i="14" l="1"/>
  <c r="L923" i="14" s="1"/>
  <c r="I924" i="14" s="1"/>
  <c r="K901" i="13"/>
  <c r="L901" i="13" s="1"/>
  <c r="I902" i="13" s="1"/>
  <c r="M1091" i="14"/>
  <c r="J1086" i="14" a="1"/>
  <c r="J1086" i="14" s="1"/>
  <c r="N1087" i="14"/>
  <c r="M1090" i="13"/>
  <c r="N1088" i="13"/>
  <c r="J1087" i="13" a="1"/>
  <c r="J1087" i="13" s="1"/>
  <c r="K924" i="14" l="1"/>
  <c r="L924" i="14" s="1"/>
  <c r="I925" i="14" s="1"/>
  <c r="K902" i="13"/>
  <c r="L902" i="13" s="1"/>
  <c r="I903" i="13" s="1"/>
  <c r="N1088" i="14"/>
  <c r="J1087" i="14" a="1"/>
  <c r="J1087" i="14" s="1"/>
  <c r="M1091" i="13"/>
  <c r="N1089" i="13"/>
  <c r="J1088" i="13" a="1"/>
  <c r="J1088" i="13" s="1"/>
  <c r="M1092" i="14"/>
  <c r="K903" i="13" l="1"/>
  <c r="L903" i="13" s="1"/>
  <c r="I904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26" i="14" l="1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/>
  <c r="L904" i="13" s="1"/>
  <c r="I905" i="13" s="1"/>
  <c r="K905" i="13" l="1"/>
  <c r="L905" i="13" s="1"/>
  <c r="I906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28" i="14" l="1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/>
  <c r="L906" i="13" s="1"/>
  <c r="I907" i="13" s="1"/>
  <c r="K929" i="14" l="1"/>
  <c r="L929" i="14" s="1"/>
  <c r="I930" i="14" s="1"/>
  <c r="K907" i="13"/>
  <c r="L907" i="13" s="1"/>
  <c r="I908" i="13" s="1"/>
  <c r="M1096" i="13"/>
  <c r="N1094" i="13"/>
  <c r="J1093" i="13" a="1"/>
  <c r="J1093" i="13" s="1"/>
  <c r="N1093" i="14"/>
  <c r="J1092" i="14" a="1"/>
  <c r="J1092" i="14" s="1"/>
  <c r="M1097" i="14"/>
  <c r="K908" i="13" l="1"/>
  <c r="L908" i="13" s="1"/>
  <c r="I909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31" i="14" l="1"/>
  <c r="L931" i="14" s="1"/>
  <c r="I932" i="14" s="1"/>
  <c r="K909" i="13"/>
  <c r="L909" i="13" s="1"/>
  <c r="I910" i="13" s="1"/>
  <c r="N1096" i="13"/>
  <c r="J1095" i="13" a="1"/>
  <c r="J1095" i="13" s="1"/>
  <c r="J1094" i="14" a="1"/>
  <c r="J1094" i="14" s="1"/>
  <c r="N1095" i="14"/>
  <c r="M1098" i="13"/>
  <c r="M1099" i="14"/>
  <c r="K910" i="13" l="1"/>
  <c r="L910" i="13" s="1"/>
  <c r="I911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33" i="14" l="1"/>
  <c r="L933" i="14" s="1"/>
  <c r="I934" i="14" s="1"/>
  <c r="K911" i="13"/>
  <c r="L911" i="13" s="1"/>
  <c r="I912" i="13" s="1"/>
  <c r="N1098" i="13"/>
  <c r="J1097" i="13" a="1"/>
  <c r="J1097" i="13" s="1"/>
  <c r="M1101" i="14"/>
  <c r="M1100" i="13"/>
  <c r="N1097" i="14"/>
  <c r="J1096" i="14" a="1"/>
  <c r="J1096" i="14" s="1"/>
  <c r="K934" i="14" l="1"/>
  <c r="L934" i="14" s="1"/>
  <c r="I935" i="14" s="1"/>
  <c r="K912" i="13"/>
  <c r="L912" i="13" s="1"/>
  <c r="I913" i="13" s="1"/>
  <c r="J1097" i="14" a="1"/>
  <c r="J1097" i="14" s="1"/>
  <c r="N1098" i="14"/>
  <c r="M1102" i="14"/>
  <c r="M1101" i="13"/>
  <c r="N1099" i="13"/>
  <c r="J1098" i="13" a="1"/>
  <c r="J1098" i="13" s="1"/>
  <c r="K913" i="13" l="1"/>
  <c r="L913" i="13" s="1"/>
  <c r="I914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36" i="14" l="1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/>
  <c r="L914" i="13" s="1"/>
  <c r="I915" i="13" s="1"/>
  <c r="K915" i="13" l="1"/>
  <c r="L915" i="13" s="1"/>
  <c r="I916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6" i="13" l="1"/>
  <c r="L916" i="13" s="1"/>
  <c r="I917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39" i="14" l="1"/>
  <c r="L939" i="14" s="1"/>
  <c r="I940" i="14" s="1"/>
  <c r="K917" i="13"/>
  <c r="L917" i="13" s="1"/>
  <c r="I918" i="13" s="1"/>
  <c r="J1102" i="14" a="1"/>
  <c r="J1102" i="14" s="1"/>
  <c r="N1103" i="14"/>
  <c r="M1107" i="14"/>
  <c r="M1106" i="13"/>
  <c r="N1104" i="13"/>
  <c r="J1103" i="13" a="1"/>
  <c r="J1103" i="13" s="1"/>
  <c r="K918" i="13" l="1"/>
  <c r="L918" i="13" s="1"/>
  <c r="I919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41" i="14" l="1"/>
  <c r="L941" i="14" s="1"/>
  <c r="I942" i="14" s="1"/>
  <c r="K919" i="13"/>
  <c r="L919" i="13" s="1"/>
  <c r="I920" i="13" s="1"/>
  <c r="M1108" i="13"/>
  <c r="N1105" i="14"/>
  <c r="J1104" i="14" a="1"/>
  <c r="J1104" i="14" s="1"/>
  <c r="M1109" i="14"/>
  <c r="N1106" i="13"/>
  <c r="J1105" i="13" a="1"/>
  <c r="J1105" i="13" s="1"/>
  <c r="K920" i="13" l="1"/>
  <c r="L920" i="13" s="1"/>
  <c r="I921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43" i="14" l="1"/>
  <c r="L943" i="14" s="1"/>
  <c r="I944" i="14" s="1"/>
  <c r="K921" i="13"/>
  <c r="L921" i="13" s="1"/>
  <c r="I922" i="13" s="1"/>
  <c r="M1110" i="13"/>
  <c r="M1111" i="14"/>
  <c r="J1106" i="14" a="1"/>
  <c r="J1106" i="14" s="1"/>
  <c r="N1107" i="14"/>
  <c r="N1108" i="13"/>
  <c r="J1107" i="13" a="1"/>
  <c r="J1107" i="13" s="1"/>
  <c r="K922" i="13" l="1"/>
  <c r="L922" i="13" s="1"/>
  <c r="I923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45" i="14" l="1"/>
  <c r="L945" i="14" s="1"/>
  <c r="I946" i="14" s="1"/>
  <c r="K923" i="13"/>
  <c r="L923" i="13" s="1"/>
  <c r="I924" i="13" s="1"/>
  <c r="M1112" i="13"/>
  <c r="N1110" i="13"/>
  <c r="J1109" i="13" a="1"/>
  <c r="J1109" i="13" s="1"/>
  <c r="N1109" i="14"/>
  <c r="J1108" i="14" a="1"/>
  <c r="J1108" i="14" s="1"/>
  <c r="M1113" i="14"/>
  <c r="K924" i="13" l="1"/>
  <c r="L924" i="13" s="1"/>
  <c r="I925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5" i="13" l="1"/>
  <c r="L925" i="13" s="1"/>
  <c r="I926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6" i="13" l="1"/>
  <c r="L926" i="13" s="1"/>
  <c r="I927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7" i="13" l="1"/>
  <c r="L927" i="13" s="1"/>
  <c r="I928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8" i="13" l="1"/>
  <c r="L928" i="13" s="1"/>
  <c r="I929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9" i="13" l="1"/>
  <c r="L929" i="13" s="1"/>
  <c r="I930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52" i="14" l="1"/>
  <c r="L952" i="14" s="1"/>
  <c r="I953" i="14" s="1"/>
  <c r="K930" i="13"/>
  <c r="L930" i="13" s="1"/>
  <c r="I931" i="13" s="1"/>
  <c r="N1116" i="14"/>
  <c r="J1115" i="14" a="1"/>
  <c r="J1115" i="14" s="1"/>
  <c r="N1117" i="13"/>
  <c r="J1116" i="13" a="1"/>
  <c r="J1116" i="13" s="1"/>
  <c r="M1119" i="13"/>
  <c r="M1120" i="14"/>
  <c r="K931" i="13" l="1"/>
  <c r="L931" i="13" s="1"/>
  <c r="I932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54" i="14" l="1"/>
  <c r="L954" i="14" s="1"/>
  <c r="I955" i="14" s="1"/>
  <c r="K932" i="13"/>
  <c r="L932" i="13" s="1"/>
  <c r="I933" i="13" s="1"/>
  <c r="J1117" i="14" a="1"/>
  <c r="J1117" i="14" s="1"/>
  <c r="N1118" i="14"/>
  <c r="M1122" i="14"/>
  <c r="M1121" i="13"/>
  <c r="N1119" i="13"/>
  <c r="J1118" i="13" a="1"/>
  <c r="J1118" i="13" s="1"/>
  <c r="K933" i="13" l="1"/>
  <c r="L933" i="13" s="1"/>
  <c r="I934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4" i="13" l="1"/>
  <c r="L934" i="13" s="1"/>
  <c r="I935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57" i="14" l="1"/>
  <c r="L957" i="14" s="1"/>
  <c r="I958" i="14" s="1"/>
  <c r="K935" i="13"/>
  <c r="L935" i="13" s="1"/>
  <c r="I936" i="13" s="1"/>
  <c r="N1121" i="14"/>
  <c r="J1120" i="14" a="1"/>
  <c r="J1120" i="14" s="1"/>
  <c r="N1122" i="13"/>
  <c r="J1121" i="13" a="1"/>
  <c r="J1121" i="13" s="1"/>
  <c r="M1124" i="13"/>
  <c r="M1125" i="14"/>
  <c r="K958" i="14" l="1"/>
  <c r="L958" i="14" s="1"/>
  <c r="I959" i="14" s="1"/>
  <c r="K936" i="13"/>
  <c r="L936" i="13" s="1"/>
  <c r="I937" i="13" s="1"/>
  <c r="N1123" i="13"/>
  <c r="J1122" i="13" a="1"/>
  <c r="J1122" i="13" s="1"/>
  <c r="M1126" i="14"/>
  <c r="M1125" i="13"/>
  <c r="J1121" i="14" a="1"/>
  <c r="J1121" i="14" s="1"/>
  <c r="N1122" i="14"/>
  <c r="K959" i="14" l="1"/>
  <c r="L959" i="14" s="1"/>
  <c r="I960" i="14" s="1"/>
  <c r="K937" i="13"/>
  <c r="L937" i="13" s="1"/>
  <c r="I938" i="13" s="1"/>
  <c r="M1127" i="14"/>
  <c r="M1126" i="13"/>
  <c r="J1122" i="14" a="1"/>
  <c r="J1122" i="14" s="1"/>
  <c r="N1123" i="14"/>
  <c r="N1124" i="13"/>
  <c r="J1123" i="13" a="1"/>
  <c r="J1123" i="13" s="1"/>
  <c r="K938" i="13" l="1"/>
  <c r="L938" i="13" s="1"/>
  <c r="I939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61" i="14" l="1"/>
  <c r="L961" i="14" s="1"/>
  <c r="I962" i="14" s="1"/>
  <c r="K939" i="13"/>
  <c r="L939" i="13" s="1"/>
  <c r="I940" i="13" s="1"/>
  <c r="N1126" i="13"/>
  <c r="J1125" i="13" a="1"/>
  <c r="J1125" i="13" s="1"/>
  <c r="M1128" i="13"/>
  <c r="N1125" i="14"/>
  <c r="J1124" i="14" a="1"/>
  <c r="J1124" i="14" s="1"/>
  <c r="M1129" i="14"/>
  <c r="K962" i="14" l="1"/>
  <c r="L962" i="14" s="1"/>
  <c r="I963" i="14" s="1"/>
  <c r="K940" i="13"/>
  <c r="L940" i="13" s="1"/>
  <c r="I941" i="13" s="1"/>
  <c r="J1125" i="14" a="1"/>
  <c r="J1125" i="14" s="1"/>
  <c r="N1126" i="14"/>
  <c r="M1130" i="14"/>
  <c r="M1129" i="13"/>
  <c r="N1127" i="13"/>
  <c r="J1126" i="13" a="1"/>
  <c r="J1126" i="13" s="1"/>
  <c r="K941" i="13" l="1"/>
  <c r="L941" i="13" s="1"/>
  <c r="I942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2" i="13" l="1"/>
  <c r="L942" i="13" s="1"/>
  <c r="I943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65" i="14" l="1"/>
  <c r="L965" i="14" s="1"/>
  <c r="I966" i="14" s="1"/>
  <c r="K943" i="13"/>
  <c r="L943" i="13" s="1"/>
  <c r="I944" i="13" s="1"/>
  <c r="N1130" i="13"/>
  <c r="J1129" i="13" a="1"/>
  <c r="J1129" i="13" s="1"/>
  <c r="N1129" i="14"/>
  <c r="J1128" i="14" a="1"/>
  <c r="J1128" i="14" s="1"/>
  <c r="M1132" i="13"/>
  <c r="M1133" i="14"/>
  <c r="K944" i="13" l="1"/>
  <c r="L944" i="13" s="1"/>
  <c r="I945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5" i="13" l="1"/>
  <c r="L945" i="13" s="1"/>
  <c r="I946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68" i="14" l="1"/>
  <c r="L968" i="14" s="1"/>
  <c r="I969" i="14" s="1"/>
  <c r="K946" i="13"/>
  <c r="L946" i="13" s="1"/>
  <c r="I947" i="13" s="1"/>
  <c r="N1133" i="13"/>
  <c r="J1132" i="13" a="1"/>
  <c r="J1132" i="13" s="1"/>
  <c r="N1132" i="14"/>
  <c r="J1131" i="14" a="1"/>
  <c r="J1131" i="14" s="1"/>
  <c r="M1136" i="14"/>
  <c r="M1135" i="13"/>
  <c r="K947" i="13" l="1"/>
  <c r="L947" i="13" s="1"/>
  <c r="I948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8" i="13" l="1"/>
  <c r="L948" i="13" s="1"/>
  <c r="I949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71" i="14" l="1"/>
  <c r="L971" i="14" s="1"/>
  <c r="I972" i="14" s="1"/>
  <c r="K949" i="13"/>
  <c r="L949" i="13" s="1"/>
  <c r="I950" i="13" s="1"/>
  <c r="J1134" i="14" a="1"/>
  <c r="J1134" i="14" s="1"/>
  <c r="N1135" i="14"/>
  <c r="M1138" i="13"/>
  <c r="M1139" i="14"/>
  <c r="N1136" i="13"/>
  <c r="J1135" i="13" a="1"/>
  <c r="J1135" i="13" s="1"/>
  <c r="K950" i="13" l="1"/>
  <c r="L950" i="13" s="1"/>
  <c r="I951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73" i="14" l="1"/>
  <c r="L973" i="14" s="1"/>
  <c r="I974" i="14" s="1"/>
  <c r="K951" i="13"/>
  <c r="L951" i="13" s="1"/>
  <c r="I952" i="13" s="1"/>
  <c r="N1137" i="14"/>
  <c r="J1136" i="14" a="1"/>
  <c r="J1136" i="14" s="1"/>
  <c r="M1140" i="13"/>
  <c r="M1141" i="14"/>
  <c r="N1138" i="13"/>
  <c r="J1137" i="13" a="1"/>
  <c r="J1137" i="13" s="1"/>
  <c r="K974" i="14" l="1"/>
  <c r="L974" i="14" s="1"/>
  <c r="I975" i="14" s="1"/>
  <c r="N1139" i="13"/>
  <c r="J1138" i="13" a="1"/>
  <c r="J1138" i="13" s="1"/>
  <c r="K952" i="13"/>
  <c r="L952" i="13" s="1"/>
  <c r="I953" i="13" s="1"/>
  <c r="M1142" i="14"/>
  <c r="M1141" i="13"/>
  <c r="J1137" i="14" a="1"/>
  <c r="J1137" i="14" s="1"/>
  <c r="N1138" i="14"/>
  <c r="K953" i="13" l="1"/>
  <c r="L953" i="13" s="1"/>
  <c r="I954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76" i="14" l="1"/>
  <c r="L976" i="14" s="1"/>
  <c r="I977" i="14" s="1"/>
  <c r="K954" i="13"/>
  <c r="L954" i="13" s="1"/>
  <c r="I955" i="13" s="1"/>
  <c r="N1141" i="13"/>
  <c r="J1140" i="13" a="1"/>
  <c r="J1140" i="13" s="1"/>
  <c r="M1143" i="13"/>
  <c r="M1144" i="14"/>
  <c r="N1140" i="14"/>
  <c r="J1139" i="14" a="1"/>
  <c r="J1139" i="14" s="1"/>
  <c r="K955" i="13" l="1"/>
  <c r="L955" i="13" s="1"/>
  <c r="I956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78" i="14" l="1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/>
  <c r="L956" i="13" s="1"/>
  <c r="I957" i="13" s="1"/>
  <c r="K957" i="13" l="1"/>
  <c r="L957" i="13" s="1"/>
  <c r="I958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8" i="13" l="1"/>
  <c r="L958" i="13" s="1"/>
  <c r="I959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9" i="13" l="1"/>
  <c r="L959" i="13" s="1"/>
  <c r="I960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60" i="13" l="1"/>
  <c r="L960" i="13" s="1"/>
  <c r="I961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83" i="14" l="1"/>
  <c r="L983" i="14" s="1"/>
  <c r="I984" i="14" s="1"/>
  <c r="K961" i="13"/>
  <c r="L961" i="13" s="1"/>
  <c r="I962" i="13" s="1"/>
  <c r="J1146" i="14" a="1"/>
  <c r="J1146" i="14" s="1"/>
  <c r="N1147" i="14"/>
  <c r="M1150" i="13"/>
  <c r="N1148" i="13"/>
  <c r="J1147" i="13" a="1"/>
  <c r="J1147" i="13" s="1"/>
  <c r="M1151" i="14"/>
  <c r="K962" i="13" l="1"/>
  <c r="L962" i="13" s="1"/>
  <c r="I963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85" i="14" l="1"/>
  <c r="L985" i="14" s="1"/>
  <c r="I986" i="14" s="1"/>
  <c r="K963" i="13"/>
  <c r="L963" i="13" s="1"/>
  <c r="I964" i="13" s="1"/>
  <c r="N1150" i="13"/>
  <c r="J1149" i="13" a="1"/>
  <c r="J1149" i="13" s="1"/>
  <c r="M1153" i="14"/>
  <c r="M1152" i="13"/>
  <c r="N1149" i="14"/>
  <c r="J1148" i="14" a="1"/>
  <c r="J1148" i="14" s="1"/>
  <c r="K986" i="14" l="1"/>
  <c r="L986" i="14" s="1"/>
  <c r="I987" i="14" s="1"/>
  <c r="K964" i="13"/>
  <c r="L964" i="13" s="1"/>
  <c r="I965" i="13" s="1"/>
  <c r="J1149" i="14" a="1"/>
  <c r="J1149" i="14" s="1"/>
  <c r="N1150" i="14"/>
  <c r="M1154" i="14"/>
  <c r="M1153" i="13"/>
  <c r="N1151" i="13"/>
  <c r="J1150" i="13" a="1"/>
  <c r="J1150" i="13" s="1"/>
  <c r="K965" i="13" l="1"/>
  <c r="L965" i="13" s="1"/>
  <c r="I966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88" i="14" l="1"/>
  <c r="L988" i="14" s="1"/>
  <c r="I989" i="14" s="1"/>
  <c r="K966" i="13"/>
  <c r="L966" i="13" s="1"/>
  <c r="I967" i="13" s="1"/>
  <c r="N1153" i="13"/>
  <c r="J1152" i="13" a="1"/>
  <c r="J1152" i="13" s="1"/>
  <c r="M1155" i="13"/>
  <c r="M1156" i="14"/>
  <c r="N1152" i="14"/>
  <c r="J1151" i="14" a="1"/>
  <c r="J1151" i="14" s="1"/>
  <c r="K967" i="13" l="1"/>
  <c r="L967" i="13" s="1"/>
  <c r="I968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90" i="14" l="1"/>
  <c r="L990" i="14" s="1"/>
  <c r="I991" i="14" s="1"/>
  <c r="K968" i="13"/>
  <c r="L968" i="13" s="1"/>
  <c r="I969" i="13" s="1"/>
  <c r="N1155" i="13"/>
  <c r="J1154" i="13" a="1"/>
  <c r="J1154" i="13" s="1"/>
  <c r="J1153" i="14" a="1"/>
  <c r="J1153" i="14" s="1"/>
  <c r="N1154" i="14"/>
  <c r="M1157" i="13"/>
  <c r="M1158" i="14"/>
  <c r="K991" i="14" l="1"/>
  <c r="L991" i="14" s="1"/>
  <c r="I992" i="14" s="1"/>
  <c r="K969" i="13"/>
  <c r="L969" i="13" s="1"/>
  <c r="I970" i="13" s="1"/>
  <c r="J1154" i="14" a="1"/>
  <c r="J1154" i="14" s="1"/>
  <c r="N1155" i="14"/>
  <c r="M1158" i="13"/>
  <c r="M1159" i="14"/>
  <c r="N1156" i="13"/>
  <c r="J1155" i="13" a="1"/>
  <c r="J1155" i="13" s="1"/>
  <c r="K970" i="13" l="1"/>
  <c r="L970" i="13" s="1"/>
  <c r="I971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1" i="13" l="1"/>
  <c r="L971" i="13" s="1"/>
  <c r="I972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94" i="14" l="1"/>
  <c r="L994" i="14" s="1"/>
  <c r="I995" i="14" s="1"/>
  <c r="K972" i="13"/>
  <c r="L972" i="13" s="1"/>
  <c r="I973" i="13" s="1"/>
  <c r="M1161" i="13"/>
  <c r="M1162" i="14"/>
  <c r="N1159" i="13"/>
  <c r="J1158" i="13" a="1"/>
  <c r="J1158" i="13" s="1"/>
  <c r="J1157" i="14" a="1"/>
  <c r="J1157" i="14" s="1"/>
  <c r="N1158" i="14"/>
  <c r="K973" i="13" l="1"/>
  <c r="L973" i="13" s="1"/>
  <c r="I974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96" i="14" l="1"/>
  <c r="L996" i="14" s="1"/>
  <c r="I997" i="14" s="1"/>
  <c r="K974" i="13"/>
  <c r="L974" i="13" s="1"/>
  <c r="I975" i="13" s="1"/>
  <c r="M1163" i="13"/>
  <c r="N1161" i="13"/>
  <c r="J1160" i="13" a="1"/>
  <c r="J1160" i="13" s="1"/>
  <c r="N1160" i="14"/>
  <c r="J1159" i="14" a="1"/>
  <c r="J1159" i="14" s="1"/>
  <c r="M1164" i="14"/>
  <c r="K997" i="14" l="1"/>
  <c r="L997" i="14" s="1"/>
  <c r="I998" i="14" s="1"/>
  <c r="N1162" i="13"/>
  <c r="J1161" i="13" a="1"/>
  <c r="J1161" i="13" s="1"/>
  <c r="K975" i="13"/>
  <c r="L975" i="13" s="1"/>
  <c r="I976" i="13" s="1"/>
  <c r="M1164" i="13"/>
  <c r="M1165" i="14"/>
  <c r="N1161" i="14"/>
  <c r="J1160" i="14" a="1"/>
  <c r="J1160" i="14" s="1"/>
  <c r="K998" i="14" l="1"/>
  <c r="L998" i="14" s="1"/>
  <c r="I999" i="14" s="1"/>
  <c r="K976" i="13"/>
  <c r="L976" i="13" s="1"/>
  <c r="I977" i="13" s="1"/>
  <c r="M1165" i="13"/>
  <c r="J1161" i="14" a="1"/>
  <c r="J1161" i="14" s="1"/>
  <c r="N1162" i="14"/>
  <c r="N1163" i="13"/>
  <c r="J1162" i="13" a="1"/>
  <c r="J1162" i="13" s="1"/>
  <c r="M1166" i="14"/>
  <c r="K977" i="13" l="1"/>
  <c r="L977" i="13" s="1"/>
  <c r="I978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8" i="13" l="1"/>
  <c r="L978" i="13" s="1"/>
  <c r="I979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1001" i="14" l="1"/>
  <c r="L1001" i="14" s="1"/>
  <c r="I1002" i="14" s="1"/>
  <c r="K979" i="13"/>
  <c r="L979" i="13" s="1"/>
  <c r="I980" i="13" s="1"/>
  <c r="M1168" i="13"/>
  <c r="N1166" i="13"/>
  <c r="J1165" i="13" a="1"/>
  <c r="J1165" i="13" s="1"/>
  <c r="M1169" i="14"/>
  <c r="N1165" i="14"/>
  <c r="J1164" i="14" a="1"/>
  <c r="J1164" i="14" s="1"/>
  <c r="K980" i="13" l="1"/>
  <c r="L980" i="13" s="1"/>
  <c r="I981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1003" i="14" l="1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/>
  <c r="L981" i="13" s="1"/>
  <c r="I982" i="13" s="1"/>
  <c r="K982" i="13" l="1"/>
  <c r="L982" i="13" s="1"/>
  <c r="I983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1005" i="14" l="1"/>
  <c r="L1005" i="14" s="1"/>
  <c r="I1006" i="14" s="1"/>
  <c r="K983" i="13"/>
  <c r="L983" i="13" s="1"/>
  <c r="I984" i="13" s="1"/>
  <c r="M1172" i="13"/>
  <c r="N1170" i="13"/>
  <c r="J1169" i="13" a="1"/>
  <c r="J1169" i="13" s="1"/>
  <c r="N1169" i="14"/>
  <c r="J1168" i="14" a="1"/>
  <c r="J1168" i="14" s="1"/>
  <c r="M1173" i="14"/>
  <c r="K984" i="13" l="1"/>
  <c r="L984" i="13" s="1"/>
  <c r="I985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1007" i="14" l="1"/>
  <c r="L1007" i="14" s="1"/>
  <c r="I1008" i="14" s="1"/>
  <c r="K985" i="13"/>
  <c r="L985" i="13" s="1"/>
  <c r="I986" i="13" s="1"/>
  <c r="J1170" i="14" a="1"/>
  <c r="J1170" i="14" s="1"/>
  <c r="N1171" i="14"/>
  <c r="N1172" i="13"/>
  <c r="J1171" i="13" a="1"/>
  <c r="J1171" i="13" s="1"/>
  <c r="M1174" i="13"/>
  <c r="M1175" i="14"/>
  <c r="K986" i="13" l="1"/>
  <c r="L986" i="13" s="1"/>
  <c r="I987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1009" i="14" l="1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/>
  <c r="L987" i="13" s="1"/>
  <c r="I988" i="13" s="1"/>
  <c r="K1010" i="14" l="1"/>
  <c r="L1010" i="14" s="1"/>
  <c r="I1011" i="14" s="1"/>
  <c r="K988" i="13"/>
  <c r="L988" i="13" s="1"/>
  <c r="I989" i="13" s="1"/>
  <c r="N1175" i="13"/>
  <c r="J1174" i="13" a="1"/>
  <c r="J1174" i="13" s="1"/>
  <c r="M1178" i="14"/>
  <c r="J1173" i="14" a="1"/>
  <c r="J1173" i="14" s="1"/>
  <c r="N1174" i="14"/>
  <c r="M1177" i="13"/>
  <c r="K989" i="13" l="1"/>
  <c r="L989" i="13" s="1"/>
  <c r="I990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1012" i="14" l="1"/>
  <c r="L1012" i="14" s="1"/>
  <c r="I1013" i="14" s="1"/>
  <c r="K990" i="13"/>
  <c r="L990" i="13" s="1"/>
  <c r="I991" i="13" s="1"/>
  <c r="N1177" i="13"/>
  <c r="J1176" i="13" a="1"/>
  <c r="J1176" i="13" s="1"/>
  <c r="J1175" i="14" a="1"/>
  <c r="J1175" i="14" s="1"/>
  <c r="N1176" i="14"/>
  <c r="M1179" i="13"/>
  <c r="M1180" i="14"/>
  <c r="K991" i="13" l="1"/>
  <c r="L991" i="13" s="1"/>
  <c r="I992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1014" i="14" l="1"/>
  <c r="L1014" i="14" s="1"/>
  <c r="I1015" i="14" s="1"/>
  <c r="K992" i="13"/>
  <c r="L992" i="13" s="1"/>
  <c r="I993" i="13" s="1"/>
  <c r="N1179" i="13"/>
  <c r="J1178" i="13" a="1"/>
  <c r="J1178" i="13" s="1"/>
  <c r="J1177" i="14" a="1"/>
  <c r="J1177" i="14" s="1"/>
  <c r="N1178" i="14"/>
  <c r="M1181" i="13"/>
  <c r="M1182" i="14"/>
  <c r="K993" i="13" l="1"/>
  <c r="L993" i="13" s="1"/>
  <c r="I994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1016" i="14" l="1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/>
  <c r="L994" i="13" s="1"/>
  <c r="I995" i="13" s="1"/>
  <c r="K995" i="13" l="1"/>
  <c r="L995" i="13" s="1"/>
  <c r="I996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1018" i="14" l="1"/>
  <c r="L1018" i="14" s="1"/>
  <c r="I1019" i="14" s="1"/>
  <c r="K996" i="13"/>
  <c r="L996" i="13" s="1"/>
  <c r="I997" i="13" s="1"/>
  <c r="N1183" i="13"/>
  <c r="J1182" i="13" a="1"/>
  <c r="J1182" i="13" s="1"/>
  <c r="M1186" i="14"/>
  <c r="M1185" i="13"/>
  <c r="J1181" i="14" a="1"/>
  <c r="J1181" i="14" s="1"/>
  <c r="N1182" i="14"/>
  <c r="K997" i="13" l="1"/>
  <c r="L997" i="13" s="1"/>
  <c r="I998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1020" i="14" l="1"/>
  <c r="L1020" i="14" s="1"/>
  <c r="I1021" i="14" s="1"/>
  <c r="K998" i="13"/>
  <c r="L998" i="13" s="1"/>
  <c r="I999" i="13" s="1"/>
  <c r="M1188" i="14"/>
  <c r="N1185" i="13"/>
  <c r="J1184" i="13" a="1"/>
  <c r="J1184" i="13" s="1"/>
  <c r="J1183" i="14" a="1"/>
  <c r="J1183" i="14" s="1"/>
  <c r="N1184" i="14"/>
  <c r="M1187" i="13"/>
  <c r="K1021" i="14" l="1"/>
  <c r="L1021" i="14" s="1"/>
  <c r="I1022" i="14" s="1"/>
  <c r="N1186" i="13"/>
  <c r="J1185" i="13" a="1"/>
  <c r="J1185" i="13" s="1"/>
  <c r="K999" i="13"/>
  <c r="L999" i="13" s="1"/>
  <c r="I1000" i="13" s="1"/>
  <c r="M1188" i="13"/>
  <c r="N1185" i="14"/>
  <c r="J1184" i="14" a="1"/>
  <c r="J1184" i="14" s="1"/>
  <c r="M1189" i="14"/>
  <c r="K1000" i="13" l="1"/>
  <c r="L1000" i="13" s="1"/>
  <c r="I1001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23" i="14" l="1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/>
  <c r="L1001" i="13" s="1"/>
  <c r="I1002" i="13" s="1"/>
  <c r="K1002" i="13" l="1"/>
  <c r="L1002" i="13" s="1"/>
  <c r="I1003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25" i="14" l="1"/>
  <c r="L1025" i="14" s="1"/>
  <c r="I1026" i="14" s="1"/>
  <c r="K1003" i="13"/>
  <c r="L1003" i="13" s="1"/>
  <c r="I1004" i="13" s="1"/>
  <c r="M1192" i="13"/>
  <c r="N1189" i="14"/>
  <c r="J1188" i="14" a="1"/>
  <c r="J1188" i="14" s="1"/>
  <c r="M1193" i="14"/>
  <c r="N1190" i="13"/>
  <c r="J1189" i="13" a="1"/>
  <c r="J1189" i="13" s="1"/>
  <c r="K1026" i="14" l="1"/>
  <c r="L1026" i="14" s="1"/>
  <c r="I1027" i="14" s="1"/>
  <c r="K1004" i="13"/>
  <c r="L1004" i="13" s="1"/>
  <c r="I1005" i="13" s="1"/>
  <c r="N1191" i="13"/>
  <c r="J1190" i="13" a="1"/>
  <c r="J1190" i="13" s="1"/>
  <c r="J1189" i="14" a="1"/>
  <c r="J1189" i="14" s="1"/>
  <c r="N1190" i="14"/>
  <c r="M1193" i="13"/>
  <c r="M1194" i="14"/>
  <c r="K1005" i="13" l="1"/>
  <c r="L1005" i="13" s="1"/>
  <c r="I1006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28" i="14" l="1"/>
  <c r="L1028" i="14" s="1"/>
  <c r="I1029" i="14" s="1"/>
  <c r="K1006" i="13"/>
  <c r="L1006" i="13" s="1"/>
  <c r="I1007" i="13" s="1"/>
  <c r="M1196" i="14"/>
  <c r="N1193" i="13"/>
  <c r="J1192" i="13" a="1"/>
  <c r="J1192" i="13" s="1"/>
  <c r="J1191" i="14" a="1"/>
  <c r="J1191" i="14" s="1"/>
  <c r="N1192" i="14"/>
  <c r="M1195" i="13"/>
  <c r="K1007" i="13" l="1"/>
  <c r="L1007" i="13" s="1"/>
  <c r="I1008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30" i="14" l="1"/>
  <c r="L1030" i="14" s="1"/>
  <c r="I1031" i="14" s="1"/>
  <c r="K1008" i="13"/>
  <c r="L1008" i="13" s="1"/>
  <c r="I1009" i="13" s="1"/>
  <c r="J1193" i="14" a="1"/>
  <c r="J1193" i="14" s="1"/>
  <c r="N1194" i="14"/>
  <c r="M1198" i="14"/>
  <c r="M1197" i="13"/>
  <c r="N1195" i="13"/>
  <c r="J1194" i="13" a="1"/>
  <c r="J1194" i="13" s="1"/>
  <c r="K1009" i="13" l="1"/>
  <c r="L1009" i="13" s="1"/>
  <c r="I1010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32" i="14" l="1"/>
  <c r="L1032" i="14" s="1"/>
  <c r="I1033" i="14" s="1"/>
  <c r="K1010" i="13"/>
  <c r="L1010" i="13" s="1"/>
  <c r="I1011" i="13" s="1"/>
  <c r="J1195" i="14" a="1"/>
  <c r="J1195" i="14" s="1"/>
  <c r="N1196" i="14"/>
  <c r="M1200" i="14"/>
  <c r="M1199" i="13"/>
  <c r="N1197" i="13"/>
  <c r="J1196" i="13" a="1"/>
  <c r="J1196" i="13" s="1"/>
  <c r="K1011" i="13" l="1"/>
  <c r="L1011" i="13" s="1"/>
  <c r="I1012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34" i="14" l="1"/>
  <c r="L1034" i="14" s="1"/>
  <c r="I1035" i="14" s="1"/>
  <c r="K1012" i="13"/>
  <c r="L1012" i="13" s="1"/>
  <c r="I1013" i="13" s="1"/>
  <c r="M1201" i="13"/>
  <c r="J1197" i="14" a="1"/>
  <c r="J1197" i="14" s="1"/>
  <c r="N1198" i="14"/>
  <c r="M1202" i="14"/>
  <c r="N1199" i="13"/>
  <c r="J1198" i="13" a="1"/>
  <c r="J1198" i="13" s="1"/>
  <c r="K1035" i="14" l="1"/>
  <c r="L1035" i="14" s="1"/>
  <c r="I1036" i="14" s="1"/>
  <c r="J1198" i="14" a="1"/>
  <c r="J1198" i="14" s="1"/>
  <c r="N1199" i="14"/>
  <c r="K1013" i="13"/>
  <c r="L1013" i="13" s="1"/>
  <c r="I1014" i="13" s="1"/>
  <c r="N1200" i="13"/>
  <c r="J1199" i="13" a="1"/>
  <c r="J1199" i="13" s="1"/>
  <c r="M1202" i="13"/>
  <c r="M1203" i="14"/>
  <c r="K1014" i="13" l="1"/>
  <c r="L1014" i="13" s="1"/>
  <c r="I1015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5" i="13" l="1"/>
  <c r="L1015" i="13" s="1"/>
  <c r="I1016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38" i="14" l="1"/>
  <c r="L1038" i="14" s="1"/>
  <c r="I1039" i="14" s="1"/>
  <c r="K1016" i="13"/>
  <c r="L1016" i="13" s="1"/>
  <c r="I1017" i="13" s="1"/>
  <c r="M1205" i="13"/>
  <c r="M1206" i="14"/>
  <c r="N1203" i="13"/>
  <c r="J1202" i="13" a="1"/>
  <c r="J1202" i="13" s="1"/>
  <c r="J1201" i="14" a="1"/>
  <c r="J1201" i="14" s="1"/>
  <c r="N1202" i="14"/>
  <c r="K1017" i="13" l="1"/>
  <c r="L1017" i="13" s="1"/>
  <c r="I1018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40" i="14" l="1"/>
  <c r="L1040" i="14" s="1"/>
  <c r="I1041" i="14" s="1"/>
  <c r="K1018" i="13"/>
  <c r="L1018" i="13" s="1"/>
  <c r="I1019" i="13" s="1"/>
  <c r="M1207" i="13"/>
  <c r="N1205" i="13"/>
  <c r="J1204" i="13" a="1"/>
  <c r="J1204" i="13" s="1"/>
  <c r="M1208" i="14"/>
  <c r="J1203" i="14" a="1"/>
  <c r="J1203" i="14" s="1"/>
  <c r="N1204" i="14"/>
  <c r="K1019" i="13" l="1"/>
  <c r="L1019" i="13" s="1"/>
  <c r="I1020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42" i="14" l="1"/>
  <c r="L1042" i="14" s="1"/>
  <c r="I1043" i="14" s="1"/>
  <c r="K1020" i="13"/>
  <c r="L1020" i="13" s="1"/>
  <c r="I1021" i="13" s="1"/>
  <c r="N1207" i="13"/>
  <c r="J1206" i="13" a="1"/>
  <c r="J1206" i="13" s="1"/>
  <c r="M1210" i="14"/>
  <c r="M1209" i="13"/>
  <c r="J1205" i="14" a="1"/>
  <c r="J1205" i="14" s="1"/>
  <c r="N1206" i="14"/>
  <c r="K1021" i="13" l="1"/>
  <c r="L1021" i="13" s="1"/>
  <c r="I1022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44" i="14" l="1"/>
  <c r="L1044" i="14" s="1"/>
  <c r="I1045" i="14" s="1"/>
  <c r="K1022" i="13"/>
  <c r="L1022" i="13" s="1"/>
  <c r="I1023" i="13" s="1"/>
  <c r="N1209" i="13"/>
  <c r="J1208" i="13" a="1"/>
  <c r="J1208" i="13" s="1"/>
  <c r="M1212" i="14"/>
  <c r="J1207" i="14" a="1"/>
  <c r="J1207" i="14" s="1"/>
  <c r="N1208" i="14"/>
  <c r="M1211" i="13"/>
  <c r="K1023" i="13" l="1"/>
  <c r="L1023" i="13" s="1"/>
  <c r="I1024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46" i="14" l="1"/>
  <c r="L1046" i="14" s="1"/>
  <c r="I1047" i="14" s="1"/>
  <c r="K1024" i="13"/>
  <c r="L1024" i="13" s="1"/>
  <c r="I1025" i="13" s="1"/>
  <c r="N1211" i="13"/>
  <c r="J1210" i="13" a="1"/>
  <c r="J1210" i="13" s="1"/>
  <c r="M1213" i="13"/>
  <c r="M1214" i="14"/>
  <c r="J1209" i="14" a="1"/>
  <c r="J1209" i="14" s="1"/>
  <c r="N1210" i="14"/>
  <c r="K1025" i="13" l="1"/>
  <c r="L1025" i="13" s="1"/>
  <c r="I1026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48" i="14" l="1"/>
  <c r="L1048" i="14" s="1"/>
  <c r="I1049" i="14" s="1"/>
  <c r="K1026" i="13"/>
  <c r="L1026" i="13" s="1"/>
  <c r="I1027" i="13" s="1"/>
  <c r="N1213" i="13"/>
  <c r="J1212" i="13" a="1"/>
  <c r="J1212" i="13" s="1"/>
  <c r="M1215" i="13"/>
  <c r="M1216" i="14"/>
  <c r="J1211" i="14" a="1"/>
  <c r="J1211" i="14" s="1"/>
  <c r="N1212" i="14"/>
  <c r="K1027" i="13" l="1"/>
  <c r="L1027" i="13" s="1"/>
  <c r="I1028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50" i="14" l="1"/>
  <c r="L1050" i="14" s="1"/>
  <c r="I1051" i="14" s="1"/>
  <c r="K1028" i="13"/>
  <c r="L1028" i="13" s="1"/>
  <c r="I1029" i="13" s="1"/>
  <c r="N1215" i="13"/>
  <c r="J1214" i="13" a="1"/>
  <c r="J1214" i="13" s="1"/>
  <c r="M1217" i="13"/>
  <c r="M1218" i="14"/>
  <c r="J1213" i="14" a="1"/>
  <c r="J1213" i="14" s="1"/>
  <c r="N1214" i="14"/>
  <c r="K1029" i="13" l="1"/>
  <c r="L1029" i="13" s="1"/>
  <c r="I1030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52" i="14" l="1"/>
  <c r="L1052" i="14" s="1"/>
  <c r="I1053" i="14" s="1"/>
  <c r="K1030" i="13"/>
  <c r="L1030" i="13" s="1"/>
  <c r="I1031" i="13" s="1"/>
  <c r="M1219" i="13"/>
  <c r="N1217" i="13"/>
  <c r="J1216" i="13" a="1"/>
  <c r="J1216" i="13" s="1"/>
  <c r="J1215" i="14" a="1"/>
  <c r="J1215" i="14" s="1"/>
  <c r="N1216" i="14"/>
  <c r="M1220" i="14"/>
  <c r="K1031" i="13" l="1"/>
  <c r="L1031" i="13" s="1"/>
  <c r="I1032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54" i="14" l="1"/>
  <c r="L1054" i="14" s="1"/>
  <c r="I1055" i="14" s="1"/>
  <c r="K1032" i="13"/>
  <c r="L1032" i="13" s="1"/>
  <c r="I1033" i="13" s="1"/>
  <c r="M1222" i="14"/>
  <c r="J1217" i="14" a="1"/>
  <c r="J1217" i="14" s="1"/>
  <c r="N1218" i="14"/>
  <c r="M1221" i="13"/>
  <c r="N1219" i="13"/>
  <c r="J1218" i="13" a="1"/>
  <c r="J1218" i="13" s="1"/>
  <c r="K1033" i="13" l="1"/>
  <c r="L1033" i="13" s="1"/>
  <c r="I1034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56" i="14" l="1"/>
  <c r="L1056" i="14" s="1"/>
  <c r="I1057" i="14" s="1"/>
  <c r="K1034" i="13"/>
  <c r="L1034" i="13" s="1"/>
  <c r="I1035" i="13" s="1"/>
  <c r="J1220" i="13" a="1"/>
  <c r="J1220" i="13" s="1"/>
  <c r="N1221" i="13"/>
  <c r="J1219" i="14" a="1"/>
  <c r="J1219" i="14" s="1"/>
  <c r="N1220" i="14"/>
  <c r="M1224" i="14"/>
  <c r="M1223" i="13"/>
  <c r="K1035" i="13" l="1"/>
  <c r="L1035" i="13" s="1"/>
  <c r="I1036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58" i="14" l="1"/>
  <c r="L1058" i="14" s="1"/>
  <c r="I1059" i="14" s="1"/>
  <c r="K1036" i="13"/>
  <c r="L1036" i="13" s="1"/>
  <c r="I1037" i="13" s="1"/>
  <c r="M1226" i="14"/>
  <c r="J1222" i="13" a="1"/>
  <c r="J1222" i="13" s="1"/>
  <c r="N1223" i="13"/>
  <c r="M1225" i="13"/>
  <c r="J1221" i="14" a="1"/>
  <c r="J1221" i="14" s="1"/>
  <c r="N1222" i="14"/>
  <c r="K1059" i="14" l="1"/>
  <c r="L1059" i="14" s="1"/>
  <c r="I1060" i="14" s="1"/>
  <c r="J1223" i="13" a="1"/>
  <c r="J1223" i="13" s="1"/>
  <c r="N1224" i="13"/>
  <c r="K1037" i="13"/>
  <c r="L1037" i="13" s="1"/>
  <c r="I1038" i="13" s="1"/>
  <c r="J1222" i="14" a="1"/>
  <c r="J1222" i="14" s="1"/>
  <c r="N1223" i="14"/>
  <c r="M1226" i="13"/>
  <c r="M1227" i="14"/>
  <c r="K1038" i="13" l="1"/>
  <c r="L1038" i="13" s="1"/>
  <c r="I1039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61" i="14" l="1"/>
  <c r="L1061" i="14" s="1"/>
  <c r="I1062" i="14" s="1"/>
  <c r="K1039" i="13"/>
  <c r="L1039" i="13" s="1"/>
  <c r="I1040" i="13" s="1"/>
  <c r="M1228" i="13"/>
  <c r="N1226" i="13"/>
  <c r="J1225" i="13" a="1"/>
  <c r="J1225" i="13" s="1"/>
  <c r="N1225" i="14"/>
  <c r="J1224" i="14" a="1"/>
  <c r="J1224" i="14" s="1"/>
  <c r="M1229" i="14"/>
  <c r="K1040" i="13" l="1"/>
  <c r="L1040" i="13" s="1"/>
  <c r="I1041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63" i="14" l="1"/>
  <c r="L1063" i="14" s="1"/>
  <c r="I1064" i="14" s="1"/>
  <c r="K1041" i="13"/>
  <c r="L1041" i="13" s="1"/>
  <c r="I1042" i="13" s="1"/>
  <c r="J1227" i="13" a="1"/>
  <c r="J1227" i="13" s="1"/>
  <c r="N1228" i="13"/>
  <c r="J1226" i="14" a="1"/>
  <c r="J1226" i="14" s="1"/>
  <c r="N1227" i="14"/>
  <c r="M1230" i="13"/>
  <c r="M1231" i="14"/>
  <c r="K1042" i="13" l="1"/>
  <c r="L1042" i="13" s="1"/>
  <c r="I1043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65" i="14" l="1"/>
  <c r="L1065" i="14" s="1"/>
  <c r="I1066" i="14" s="1"/>
  <c r="K1043" i="13"/>
  <c r="L1043" i="13" s="1"/>
  <c r="I1044" i="13" s="1"/>
  <c r="N1230" i="13"/>
  <c r="J1229" i="13" a="1"/>
  <c r="J1229" i="13" s="1"/>
  <c r="M1232" i="13"/>
  <c r="M1233" i="14"/>
  <c r="N1229" i="14"/>
  <c r="J1228" i="14" a="1"/>
  <c r="J1228" i="14" s="1"/>
  <c r="K1066" i="14" l="1"/>
  <c r="L1066" i="14" s="1"/>
  <c r="I1067" i="14" s="1"/>
  <c r="M1233" i="13"/>
  <c r="J1229" i="14" a="1"/>
  <c r="J1229" i="14" s="1"/>
  <c r="N1230" i="14"/>
  <c r="K1044" i="13"/>
  <c r="L1044" i="13" s="1"/>
  <c r="I1045" i="13" s="1"/>
  <c r="M1234" i="14"/>
  <c r="J1230" i="13" a="1"/>
  <c r="J1230" i="13" s="1"/>
  <c r="N1231" i="13"/>
  <c r="K1045" i="13" l="1"/>
  <c r="L1045" i="13" s="1"/>
  <c r="I1046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68" i="14" l="1"/>
  <c r="L1068" i="14" s="1"/>
  <c r="I1069" i="14" s="1"/>
  <c r="K1046" i="13"/>
  <c r="L1046" i="13" s="1"/>
  <c r="I1047" i="13" s="1"/>
  <c r="M1236" i="14"/>
  <c r="M1235" i="13"/>
  <c r="J1232" i="13" a="1"/>
  <c r="J1232" i="13" s="1"/>
  <c r="N1233" i="13"/>
  <c r="J1231" i="14" a="1"/>
  <c r="J1231" i="14" s="1"/>
  <c r="N1232" i="14"/>
  <c r="K1047" i="13" l="1"/>
  <c r="L1047" i="13" s="1"/>
  <c r="I1048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70" i="14" l="1"/>
  <c r="L1070" i="14" s="1"/>
  <c r="I1071" i="14" s="1"/>
  <c r="K1048" i="13"/>
  <c r="L1048" i="13" s="1"/>
  <c r="I1049" i="13" s="1"/>
  <c r="J1234" i="13" a="1"/>
  <c r="J1234" i="13" s="1"/>
  <c r="N1235" i="13"/>
  <c r="M1237" i="13"/>
  <c r="M1238" i="14"/>
  <c r="J1233" i="14" a="1"/>
  <c r="J1233" i="14" s="1"/>
  <c r="N1234" i="14"/>
  <c r="K1049" i="13" l="1"/>
  <c r="L1049" i="13" s="1"/>
  <c r="I1050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72" i="14" l="1"/>
  <c r="L1072" i="14" s="1"/>
  <c r="I1073" i="14" s="1"/>
  <c r="K1050" i="13"/>
  <c r="L1050" i="13" s="1"/>
  <c r="I1051" i="13" s="1"/>
  <c r="M1240" i="14"/>
  <c r="M1239" i="13"/>
  <c r="J1235" i="14" a="1"/>
  <c r="J1235" i="14" s="1"/>
  <c r="N1236" i="14"/>
  <c r="J1236" i="13" a="1"/>
  <c r="J1236" i="13" s="1"/>
  <c r="N1237" i="13"/>
  <c r="K1051" i="13" l="1"/>
  <c r="L1051" i="13" s="1"/>
  <c r="I1052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74" i="14" l="1"/>
  <c r="L1074" i="14" s="1"/>
  <c r="I1075" i="14" s="1"/>
  <c r="K1052" i="13"/>
  <c r="L1052" i="13" s="1"/>
  <c r="I1053" i="13" s="1"/>
  <c r="J1238" i="13" a="1"/>
  <c r="J1238" i="13" s="1"/>
  <c r="N1239" i="13"/>
  <c r="M1241" i="13"/>
  <c r="M1242" i="14"/>
  <c r="J1237" i="14" a="1"/>
  <c r="J1237" i="14" s="1"/>
  <c r="N1238" i="14"/>
  <c r="K1075" i="14" l="1"/>
  <c r="L1075" i="14" s="1"/>
  <c r="I1076" i="14" s="1"/>
  <c r="J1238" i="14" a="1"/>
  <c r="J1238" i="14" s="1"/>
  <c r="N1239" i="14"/>
  <c r="K1053" i="13"/>
  <c r="L1053" i="13" s="1"/>
  <c r="I1054" i="13" s="1"/>
  <c r="J1239" i="13" a="1"/>
  <c r="J1239" i="13" s="1"/>
  <c r="N1240" i="13"/>
  <c r="M1242" i="13"/>
  <c r="M1243" i="14"/>
  <c r="K1054" i="13" l="1"/>
  <c r="L1054" i="13" s="1"/>
  <c r="I1055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77" i="14" l="1"/>
  <c r="L1077" i="14" s="1"/>
  <c r="I1078" i="14" s="1"/>
  <c r="K1055" i="13"/>
  <c r="L1055" i="13" s="1"/>
  <c r="I1056" i="13" s="1"/>
  <c r="N1241" i="14"/>
  <c r="J1240" i="14" a="1"/>
  <c r="J1240" i="14" s="1"/>
  <c r="M1244" i="13"/>
  <c r="N1242" i="13"/>
  <c r="J1241" i="13" a="1"/>
  <c r="J1241" i="13" s="1"/>
  <c r="M1245" i="14"/>
  <c r="K1056" i="13" l="1"/>
  <c r="L1056" i="13" s="1"/>
  <c r="I1057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7" i="13" l="1"/>
  <c r="L1057" i="13" s="1"/>
  <c r="I1058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80" i="14" l="1"/>
  <c r="L1080" i="14" s="1"/>
  <c r="I1081" i="14" s="1"/>
  <c r="K1058" i="13"/>
  <c r="L1058" i="13" s="1"/>
  <c r="I1059" i="13" s="1"/>
  <c r="J1243" i="14" a="1"/>
  <c r="J1243" i="14" s="1"/>
  <c r="N1244" i="14"/>
  <c r="J1244" i="13" a="1"/>
  <c r="J1244" i="13" s="1"/>
  <c r="N1245" i="13"/>
  <c r="M1248" i="14"/>
  <c r="M1247" i="13"/>
  <c r="K1059" i="13" l="1"/>
  <c r="L1059" i="13" s="1"/>
  <c r="I1060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82" i="14" l="1"/>
  <c r="L1082" i="14" s="1"/>
  <c r="I1083" i="14" s="1"/>
  <c r="K1060" i="13"/>
  <c r="L1060" i="13" s="1"/>
  <c r="I1061" i="13" s="1"/>
  <c r="J1245" i="14" a="1"/>
  <c r="J1245" i="14" s="1"/>
  <c r="N1246" i="14"/>
  <c r="M1250" i="14"/>
  <c r="M1249" i="13"/>
  <c r="J1246" i="13" a="1"/>
  <c r="J1246" i="13" s="1"/>
  <c r="N1247" i="13"/>
  <c r="K1061" i="13" l="1"/>
  <c r="L1061" i="13" s="1"/>
  <c r="I1062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84" i="14" l="1"/>
  <c r="L1084" i="14" s="1"/>
  <c r="I1085" i="14" s="1"/>
  <c r="K1062" i="13"/>
  <c r="L1062" i="13" s="1"/>
  <c r="I1063" i="13" s="1"/>
  <c r="M1252" i="14"/>
  <c r="M1251" i="13"/>
  <c r="J1248" i="13" a="1"/>
  <c r="J1248" i="13" s="1"/>
  <c r="N1249" i="13"/>
  <c r="J1247" i="14" a="1"/>
  <c r="J1247" i="14" s="1"/>
  <c r="N1248" i="14"/>
  <c r="K1063" i="13" l="1"/>
  <c r="L1063" i="13" s="1"/>
  <c r="I1064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86" i="14" l="1"/>
  <c r="L1086" i="14" s="1"/>
  <c r="I1087" i="14" s="1"/>
  <c r="K1064" i="13"/>
  <c r="L1064" i="13" s="1"/>
  <c r="I1065" i="13" s="1"/>
  <c r="M1253" i="13"/>
  <c r="M1254" i="14"/>
  <c r="J1250" i="13" a="1"/>
  <c r="J1250" i="13" s="1"/>
  <c r="N1251" i="13"/>
  <c r="J1249" i="14" a="1"/>
  <c r="J1249" i="14" s="1"/>
  <c r="N1250" i="14"/>
  <c r="K1065" i="13" l="1"/>
  <c r="L1065" i="13" s="1"/>
  <c r="I1066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88" i="14" l="1"/>
  <c r="L1088" i="14" s="1"/>
  <c r="I1089" i="14" s="1"/>
  <c r="K1066" i="13"/>
  <c r="L1066" i="13" s="1"/>
  <c r="I1067" i="13" s="1"/>
  <c r="J1252" i="13" a="1"/>
  <c r="J1252" i="13" s="1"/>
  <c r="N1253" i="13"/>
  <c r="M1256" i="14"/>
  <c r="M1255" i="13"/>
  <c r="J1251" i="14" a="1"/>
  <c r="J1251" i="14" s="1"/>
  <c r="N1252" i="14"/>
  <c r="K1067" i="13" l="1"/>
  <c r="L1067" i="13" s="1"/>
  <c r="I1068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8" i="13" l="1"/>
  <c r="L1068" i="13" s="1"/>
  <c r="I1069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91" i="14" l="1"/>
  <c r="L1091" i="14" s="1"/>
  <c r="I1092" i="14" s="1"/>
  <c r="K1069" i="13"/>
  <c r="L1069" i="13" s="1"/>
  <c r="I1070" i="13" s="1"/>
  <c r="J1254" i="14" a="1"/>
  <c r="J1254" i="14" s="1"/>
  <c r="N1255" i="14"/>
  <c r="M1259" i="14"/>
  <c r="M1258" i="13"/>
  <c r="J1255" i="13" a="1"/>
  <c r="J1255" i="13" s="1"/>
  <c r="N1256" i="13"/>
  <c r="K1070" i="13" l="1"/>
  <c r="L1070" i="13" s="1"/>
  <c r="I1071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93" i="14" l="1"/>
  <c r="L1093" i="14" s="1"/>
  <c r="I1094" i="14" s="1"/>
  <c r="K1071" i="13"/>
  <c r="L1071" i="13" s="1"/>
  <c r="I1072" i="13" s="1"/>
  <c r="N1258" i="13"/>
  <c r="J1257" i="13" a="1"/>
  <c r="J1257" i="13" s="1"/>
  <c r="M1260" i="13"/>
  <c r="N1257" i="14"/>
  <c r="J1256" i="14" a="1"/>
  <c r="J1256" i="14" s="1"/>
  <c r="M1261" i="14"/>
  <c r="K1072" i="13" l="1"/>
  <c r="L1072" i="13" s="1"/>
  <c r="I1073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95" i="14" l="1"/>
  <c r="L1095" i="14" s="1"/>
  <c r="I1096" i="14" s="1"/>
  <c r="K1073" i="13"/>
  <c r="L1073" i="13" s="1"/>
  <c r="I1074" i="13" s="1"/>
  <c r="M1263" i="14"/>
  <c r="J1258" i="14" a="1"/>
  <c r="J1258" i="14" s="1"/>
  <c r="N1259" i="14"/>
  <c r="J1259" i="13" a="1"/>
  <c r="J1259" i="13" s="1"/>
  <c r="N1260" i="13"/>
  <c r="M1262" i="13"/>
  <c r="K1074" i="13" l="1"/>
  <c r="L1074" i="13" s="1"/>
  <c r="I1075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97" i="14" l="1"/>
  <c r="L1097" i="14" s="1"/>
  <c r="I1098" i="14" s="1"/>
  <c r="K1075" i="13"/>
  <c r="L1075" i="13" s="1"/>
  <c r="I1076" i="13" s="1"/>
  <c r="N1262" i="13"/>
  <c r="J1261" i="13" a="1"/>
  <c r="J1261" i="13" s="1"/>
  <c r="M1265" i="14"/>
  <c r="M1264" i="13"/>
  <c r="N1261" i="14"/>
  <c r="J1260" i="14" a="1"/>
  <c r="J1260" i="14" s="1"/>
  <c r="K1076" i="13" l="1"/>
  <c r="L1076" i="13" s="1"/>
  <c r="I1077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99" i="14" l="1"/>
  <c r="L1099" i="14" s="1"/>
  <c r="I1100" i="14" s="1"/>
  <c r="K1077" i="13"/>
  <c r="L1077" i="13" s="1"/>
  <c r="I1078" i="13" s="1"/>
  <c r="M1267" i="14"/>
  <c r="J1263" i="13" a="1"/>
  <c r="J1263" i="13" s="1"/>
  <c r="N1264" i="13"/>
  <c r="J1262" i="14" a="1"/>
  <c r="J1262" i="14" s="1"/>
  <c r="N1263" i="14"/>
  <c r="M1266" i="13"/>
  <c r="K1078" i="13" l="1"/>
  <c r="L1078" i="13" s="1"/>
  <c r="I1079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M1269" i="14" l="1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/>
  <c r="L1079" i="13" s="1"/>
  <c r="I1080" i="13" s="1"/>
  <c r="K1080" i="13" l="1"/>
  <c r="L1080" i="13" s="1"/>
  <c r="I1081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103" i="14" l="1"/>
  <c r="L1103" i="14" s="1"/>
  <c r="I1104" i="14" s="1"/>
  <c r="K1081" i="13"/>
  <c r="L1081" i="13" s="1"/>
  <c r="I1082" i="13" s="1"/>
  <c r="J1267" i="13" a="1"/>
  <c r="J1267" i="13" s="1"/>
  <c r="N1268" i="13"/>
  <c r="J1266" i="14" a="1"/>
  <c r="J1266" i="14" s="1"/>
  <c r="N1267" i="14"/>
  <c r="M1271" i="14"/>
  <c r="M1270" i="13"/>
  <c r="K1104" i="14" l="1"/>
  <c r="L1104" i="14" s="1"/>
  <c r="I1105" i="14" s="1"/>
  <c r="J1267" i="14" a="1"/>
  <c r="J1267" i="14" s="1"/>
  <c r="N1268" i="14"/>
  <c r="M1271" i="13"/>
  <c r="K1082" i="13"/>
  <c r="L1082" i="13" s="1"/>
  <c r="I1083" i="13" s="1"/>
  <c r="J1268" i="13" a="1"/>
  <c r="J1268" i="13" s="1"/>
  <c r="N1269" i="13"/>
  <c r="M1272" i="14"/>
  <c r="K1083" i="13" l="1"/>
  <c r="L1083" i="13" s="1"/>
  <c r="I1084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106" i="14" l="1"/>
  <c r="L1106" i="14" s="1"/>
  <c r="I1107" i="14" s="1"/>
  <c r="K1084" i="13"/>
  <c r="L1084" i="13" s="1"/>
  <c r="I1085" i="13" s="1"/>
  <c r="M1273" i="13"/>
  <c r="M1274" i="14"/>
  <c r="J1270" i="13" a="1"/>
  <c r="J1270" i="13" s="1"/>
  <c r="N1271" i="13"/>
  <c r="J1269" i="14" a="1"/>
  <c r="J1269" i="14" s="1"/>
  <c r="N1270" i="14"/>
  <c r="K1085" i="13" l="1"/>
  <c r="L1085" i="13" s="1"/>
  <c r="I1086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108" i="14" l="1"/>
  <c r="L1108" i="14" s="1"/>
  <c r="I1109" i="14" s="1"/>
  <c r="K1086" i="13"/>
  <c r="L1086" i="13" s="1"/>
  <c r="I1087" i="13" s="1"/>
  <c r="J1272" i="13" a="1"/>
  <c r="J1272" i="13" s="1"/>
  <c r="N1273" i="13"/>
  <c r="J1271" i="14" a="1"/>
  <c r="J1271" i="14" s="1"/>
  <c r="N1272" i="14"/>
  <c r="M1275" i="13"/>
  <c r="M1276" i="14"/>
  <c r="K1087" i="13" l="1"/>
  <c r="L1087" i="13" s="1"/>
  <c r="I1088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110" i="14" l="1"/>
  <c r="L1110" i="14" s="1"/>
  <c r="I1111" i="14" s="1"/>
  <c r="K1088" i="13"/>
  <c r="L1088" i="13" s="1"/>
  <c r="I1089" i="13" s="1"/>
  <c r="M1277" i="13"/>
  <c r="J1274" i="13" a="1"/>
  <c r="J1274" i="13" s="1"/>
  <c r="N1275" i="13"/>
  <c r="M1278" i="14"/>
  <c r="J1273" i="14" a="1"/>
  <c r="J1273" i="14" s="1"/>
  <c r="N1274" i="14"/>
  <c r="K1089" i="13" l="1"/>
  <c r="L1089" i="13" s="1"/>
  <c r="I1090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112" i="14" l="1"/>
  <c r="L1112" i="14" s="1"/>
  <c r="I1113" i="14" s="1"/>
  <c r="K1090" i="13"/>
  <c r="L1090" i="13" s="1"/>
  <c r="I1091" i="13" s="1"/>
  <c r="J1275" i="14" a="1"/>
  <c r="J1275" i="14" s="1"/>
  <c r="N1276" i="14"/>
  <c r="J1276" i="13" a="1"/>
  <c r="J1276" i="13" s="1"/>
  <c r="N1277" i="13"/>
  <c r="M1279" i="13"/>
  <c r="M1280" i="14"/>
  <c r="K1091" i="13" l="1"/>
  <c r="L1091" i="13" s="1"/>
  <c r="I1092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114" i="14" l="1"/>
  <c r="L1114" i="14" s="1"/>
  <c r="I1115" i="14" s="1"/>
  <c r="K1092" i="13"/>
  <c r="L1092" i="13" s="1"/>
  <c r="I1093" i="13" s="1"/>
  <c r="M1281" i="13"/>
  <c r="M1282" i="14"/>
  <c r="J1277" i="14" a="1"/>
  <c r="J1277" i="14" s="1"/>
  <c r="N1278" i="14"/>
  <c r="J1278" i="13" a="1"/>
  <c r="J1278" i="13" s="1"/>
  <c r="N1279" i="13"/>
  <c r="K1093" i="13" l="1"/>
  <c r="L1093" i="13" s="1"/>
  <c r="I1094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116" i="14" l="1"/>
  <c r="L1116" i="14" s="1"/>
  <c r="I1117" i="14" s="1"/>
  <c r="K1094" i="13"/>
  <c r="L1094" i="13" s="1"/>
  <c r="I1095" i="13" s="1"/>
  <c r="J1279" i="14" a="1"/>
  <c r="J1279" i="14" s="1"/>
  <c r="N1280" i="14"/>
  <c r="M1283" i="13"/>
  <c r="J1280" i="13" a="1"/>
  <c r="J1280" i="13" s="1"/>
  <c r="N1281" i="13"/>
  <c r="M1284" i="14"/>
  <c r="K1095" i="13" l="1"/>
  <c r="L1095" i="13" s="1"/>
  <c r="I1096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118" i="14" l="1"/>
  <c r="L1118" i="14" s="1"/>
  <c r="I1119" i="14" s="1"/>
  <c r="K1096" i="13"/>
  <c r="L1096" i="13" s="1"/>
  <c r="I1097" i="13" s="1"/>
  <c r="J1281" i="14" a="1"/>
  <c r="J1281" i="14" s="1"/>
  <c r="N1282" i="14"/>
  <c r="M1286" i="14"/>
  <c r="M1285" i="13"/>
  <c r="J1282" i="13" a="1"/>
  <c r="J1282" i="13" s="1"/>
  <c r="N1283" i="13"/>
  <c r="K1097" i="13" l="1"/>
  <c r="L1097" i="13" s="1"/>
  <c r="I1098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120" i="14" l="1"/>
  <c r="L1120" i="14" s="1"/>
  <c r="I1121" i="14" s="1"/>
  <c r="K1098" i="13"/>
  <c r="L1098" i="13" s="1"/>
  <c r="I1099" i="13" s="1"/>
  <c r="J1283" i="14" a="1"/>
  <c r="J1283" i="14" s="1"/>
  <c r="N1284" i="14"/>
  <c r="M1287" i="13"/>
  <c r="J1284" i="13" a="1"/>
  <c r="J1284" i="13" s="1"/>
  <c r="N1285" i="13"/>
  <c r="M1288" i="14"/>
  <c r="K1099" i="13" l="1"/>
  <c r="L1099" i="13" s="1"/>
  <c r="I1100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122" i="14" l="1"/>
  <c r="L1122" i="14" s="1"/>
  <c r="I1123" i="14" s="1"/>
  <c r="K1100" i="13"/>
  <c r="L1100" i="13" s="1"/>
  <c r="I1101" i="13" s="1"/>
  <c r="M1289" i="13"/>
  <c r="J1285" i="14" a="1"/>
  <c r="J1285" i="14" s="1"/>
  <c r="N1286" i="14"/>
  <c r="J1286" i="13" a="1"/>
  <c r="J1286" i="13" s="1"/>
  <c r="N1287" i="13"/>
  <c r="M1290" i="14"/>
  <c r="K1101" i="13" l="1"/>
  <c r="L1101" i="13" s="1"/>
  <c r="I1102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24" i="14" l="1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/>
  <c r="L1102" i="13" s="1"/>
  <c r="I1103" i="13" s="1"/>
  <c r="K1103" i="13" l="1"/>
  <c r="L1103" i="13" s="1"/>
  <c r="I1104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26" i="14" l="1"/>
  <c r="L1126" i="14" s="1"/>
  <c r="I1127" i="14" s="1"/>
  <c r="K1104" i="13"/>
  <c r="L1104" i="13" s="1"/>
  <c r="I1105" i="13" s="1"/>
  <c r="M1293" i="13"/>
  <c r="M1294" i="14"/>
  <c r="J1289" i="14" a="1"/>
  <c r="J1289" i="14" s="1"/>
  <c r="N1290" i="14"/>
  <c r="J1290" i="13" a="1"/>
  <c r="J1290" i="13" s="1"/>
  <c r="N1291" i="13"/>
  <c r="K1105" i="13" l="1"/>
  <c r="L1105" i="13" s="1"/>
  <c r="I1106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28" i="14" l="1"/>
  <c r="L1128" i="14" s="1"/>
  <c r="I1129" i="14" s="1"/>
  <c r="K1106" i="13"/>
  <c r="L1106" i="13" s="1"/>
  <c r="I1107" i="13" s="1"/>
  <c r="J1291" i="14" a="1"/>
  <c r="J1291" i="14" s="1"/>
  <c r="N1292" i="14"/>
  <c r="J1292" i="13" a="1"/>
  <c r="J1292" i="13" s="1"/>
  <c r="N1293" i="13"/>
  <c r="M1296" i="14"/>
  <c r="M1295" i="13"/>
  <c r="K1129" i="14" l="1"/>
  <c r="L1129" i="14" s="1"/>
  <c r="I1130" i="14" s="1"/>
  <c r="K1107" i="13"/>
  <c r="L1107" i="13" s="1"/>
  <c r="I1108" i="13" s="1"/>
  <c r="N1294" i="13"/>
  <c r="J1293" i="13" a="1"/>
  <c r="J1293" i="13" s="1"/>
  <c r="N1293" i="14"/>
  <c r="J1292" i="14" a="1"/>
  <c r="J1292" i="14" s="1"/>
  <c r="M1296" i="13"/>
  <c r="M1297" i="14"/>
  <c r="K1108" i="13" l="1"/>
  <c r="L1108" i="13" s="1"/>
  <c r="I1109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31" i="14" l="1"/>
  <c r="L1131" i="14" s="1"/>
  <c r="I1132" i="14" s="1"/>
  <c r="K1109" i="13"/>
  <c r="L1109" i="13" s="1"/>
  <c r="I1110" i="13" s="1"/>
  <c r="J1294" i="14" a="1"/>
  <c r="J1294" i="14" s="1"/>
  <c r="N1295" i="14"/>
  <c r="J1295" i="13" a="1"/>
  <c r="J1295" i="13" s="1"/>
  <c r="N1296" i="13"/>
  <c r="M1298" i="13"/>
  <c r="M1299" i="14"/>
  <c r="K1110" i="13" l="1"/>
  <c r="L1110" i="13" s="1"/>
  <c r="I1111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33" i="14" l="1"/>
  <c r="L1133" i="14" s="1"/>
  <c r="I1134" i="14" s="1"/>
  <c r="K1111" i="13"/>
  <c r="L1111" i="13" s="1"/>
  <c r="I1112" i="13" s="1"/>
  <c r="M1300" i="13"/>
  <c r="N1298" i="13"/>
  <c r="J1297" i="13" a="1"/>
  <c r="J1297" i="13" s="1"/>
  <c r="N1297" i="14"/>
  <c r="J1296" i="14" a="1"/>
  <c r="J1296" i="14" s="1"/>
  <c r="M1301" i="14"/>
  <c r="K1112" i="13" l="1"/>
  <c r="L1112" i="13" s="1"/>
  <c r="I1113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35" i="14" l="1"/>
  <c r="L1135" i="14" s="1"/>
  <c r="I1136" i="14" s="1"/>
  <c r="K1113" i="13"/>
  <c r="L1113" i="13" s="1"/>
  <c r="I1114" i="13" s="1"/>
  <c r="J1298" i="14" a="1"/>
  <c r="J1298" i="14" s="1"/>
  <c r="N1299" i="14"/>
  <c r="M1303" i="14"/>
  <c r="J1299" i="13" a="1"/>
  <c r="J1299" i="13" s="1"/>
  <c r="N1300" i="13"/>
  <c r="M1302" i="13"/>
  <c r="K1114" i="13" l="1"/>
  <c r="L1114" i="13" s="1"/>
  <c r="I1115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37" i="14" l="1"/>
  <c r="L1137" i="14" s="1"/>
  <c r="I1138" i="14" s="1"/>
  <c r="K1115" i="13"/>
  <c r="L1115" i="13" s="1"/>
  <c r="I1116" i="13" s="1"/>
  <c r="M1304" i="13"/>
  <c r="N1301" i="14"/>
  <c r="J1300" i="14" a="1"/>
  <c r="J1300" i="14" s="1"/>
  <c r="N1302" i="13"/>
  <c r="J1301" i="13" a="1"/>
  <c r="J1301" i="13" s="1"/>
  <c r="M1305" i="14"/>
  <c r="K1116" i="13" l="1"/>
  <c r="L1116" i="13" s="1"/>
  <c r="I1117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39" i="14" l="1"/>
  <c r="L1139" i="14" s="1"/>
  <c r="I1140" i="14" s="1"/>
  <c r="K1117" i="13"/>
  <c r="L1117" i="13" s="1"/>
  <c r="I1118" i="13" s="1"/>
  <c r="J1303" i="13" a="1"/>
  <c r="J1303" i="13" s="1"/>
  <c r="N1304" i="13"/>
  <c r="M1306" i="13"/>
  <c r="J1302" i="14" a="1"/>
  <c r="J1302" i="14" s="1"/>
  <c r="N1303" i="14"/>
  <c r="M1307" i="14"/>
  <c r="K1118" i="13" l="1"/>
  <c r="L1118" i="13" s="1"/>
  <c r="I1119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41" i="14" l="1"/>
  <c r="L1141" i="14" s="1"/>
  <c r="I1142" i="14" s="1"/>
  <c r="K1119" i="13"/>
  <c r="L1119" i="13" s="1"/>
  <c r="I1120" i="13" s="1"/>
  <c r="M1308" i="13"/>
  <c r="N1305" i="14"/>
  <c r="J1304" i="14" a="1"/>
  <c r="J1304" i="14" s="1"/>
  <c r="N1306" i="13"/>
  <c r="J1305" i="13" a="1"/>
  <c r="J1305" i="13" s="1"/>
  <c r="M1309" i="14"/>
  <c r="K1120" i="13" l="1"/>
  <c r="L1120" i="13" s="1"/>
  <c r="I1121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43" i="14" l="1"/>
  <c r="L1143" i="14" s="1"/>
  <c r="I1144" i="14" s="1"/>
  <c r="K1121" i="13"/>
  <c r="L1121" i="13" s="1"/>
  <c r="I1122" i="13" s="1"/>
  <c r="J1307" i="13" a="1"/>
  <c r="J1307" i="13" s="1"/>
  <c r="N1308" i="13"/>
  <c r="M1310" i="13"/>
  <c r="J1306" i="14" a="1"/>
  <c r="J1306" i="14" s="1"/>
  <c r="N1307" i="14"/>
  <c r="M1311" i="14"/>
  <c r="K1122" i="13" l="1"/>
  <c r="L1122" i="13" s="1"/>
  <c r="I1123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45" i="14" l="1"/>
  <c r="L1145" i="14" s="1"/>
  <c r="I1146" i="14" s="1"/>
  <c r="K1123" i="13"/>
  <c r="L1123" i="13" s="1"/>
  <c r="I1124" i="13" s="1"/>
  <c r="N1310" i="13"/>
  <c r="J1309" i="13" a="1"/>
  <c r="J1309" i="13" s="1"/>
  <c r="N1309" i="14"/>
  <c r="J1308" i="14" a="1"/>
  <c r="J1308" i="14" s="1"/>
  <c r="M1313" i="14"/>
  <c r="M1312" i="13"/>
  <c r="K1124" i="13" l="1"/>
  <c r="L1124" i="13" s="1"/>
  <c r="I1125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47" i="14" l="1"/>
  <c r="L1147" i="14" s="1"/>
  <c r="I1148" i="14" s="1"/>
  <c r="K1125" i="13"/>
  <c r="L1125" i="13" s="1"/>
  <c r="I1126" i="13" s="1"/>
  <c r="J1311" i="13" a="1"/>
  <c r="J1311" i="13" s="1"/>
  <c r="N1312" i="13"/>
  <c r="J1310" i="14" a="1"/>
  <c r="J1310" i="14" s="1"/>
  <c r="N1311" i="14"/>
  <c r="M1315" i="14"/>
  <c r="M1314" i="13"/>
  <c r="K1126" i="13" l="1"/>
  <c r="L1126" i="13" s="1"/>
  <c r="I1127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49" i="14" l="1"/>
  <c r="L1149" i="14" s="1"/>
  <c r="I1150" i="14" s="1"/>
  <c r="K1127" i="13"/>
  <c r="L1127" i="13" s="1"/>
  <c r="I1128" i="13" s="1"/>
  <c r="N1314" i="13"/>
  <c r="J1313" i="13" a="1"/>
  <c r="J1313" i="13" s="1"/>
  <c r="N1313" i="14"/>
  <c r="J1312" i="14" a="1"/>
  <c r="J1312" i="14" s="1"/>
  <c r="M1317" i="14"/>
  <c r="M1316" i="13"/>
  <c r="K1128" i="13" l="1"/>
  <c r="L1128" i="13" s="1"/>
  <c r="I1129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51" i="14" l="1"/>
  <c r="L1151" i="14" s="1"/>
  <c r="I1152" i="14" s="1"/>
  <c r="K1129" i="13"/>
  <c r="L1129" i="13" s="1"/>
  <c r="I1130" i="13" s="1"/>
  <c r="M1318" i="13"/>
  <c r="J1315" i="13" a="1"/>
  <c r="J1315" i="13" s="1"/>
  <c r="N1316" i="13"/>
  <c r="J1314" i="14" a="1"/>
  <c r="J1314" i="14" s="1"/>
  <c r="N1315" i="14"/>
  <c r="M1319" i="14"/>
  <c r="K1130" i="13" l="1"/>
  <c r="L1130" i="13" s="1"/>
  <c r="I1131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53" i="14" l="1"/>
  <c r="L1153" i="14" s="1"/>
  <c r="I1154" i="14" s="1"/>
  <c r="K1131" i="13"/>
  <c r="L1131" i="13" s="1"/>
  <c r="I1132" i="13" s="1"/>
  <c r="M1320" i="13"/>
  <c r="M1321" i="14"/>
  <c r="N1317" i="14"/>
  <c r="J1316" i="14" a="1"/>
  <c r="J1316" i="14" s="1"/>
  <c r="N1318" i="13"/>
  <c r="J1317" i="13" a="1"/>
  <c r="J1317" i="13" s="1"/>
  <c r="K1132" i="13" l="1"/>
  <c r="L1132" i="13" s="1"/>
  <c r="I1133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55" i="14" l="1"/>
  <c r="L1155" i="14" s="1"/>
  <c r="I1156" i="14" s="1"/>
  <c r="K1133" i="13"/>
  <c r="L1133" i="13" s="1"/>
  <c r="I1134" i="13" s="1"/>
  <c r="J1318" i="14" a="1"/>
  <c r="J1318" i="14" s="1"/>
  <c r="N1319" i="14"/>
  <c r="M1323" i="14"/>
  <c r="J1319" i="13" a="1"/>
  <c r="J1319" i="13" s="1"/>
  <c r="N1320" i="13"/>
  <c r="M1322" i="13"/>
  <c r="K1134" i="13" l="1"/>
  <c r="L1134" i="13" s="1"/>
  <c r="I1135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57" i="14" l="1"/>
  <c r="L1157" i="14" s="1"/>
  <c r="I1158" i="14" s="1"/>
  <c r="K1135" i="13"/>
  <c r="L1135" i="13" s="1"/>
  <c r="I1136" i="13" s="1"/>
  <c r="N1321" i="14"/>
  <c r="J1320" i="14" a="1"/>
  <c r="J1320" i="14" s="1"/>
  <c r="M1324" i="13"/>
  <c r="N1322" i="13"/>
  <c r="J1321" i="13" a="1"/>
  <c r="J1321" i="13" s="1"/>
  <c r="M1325" i="14"/>
  <c r="K1136" i="13" l="1"/>
  <c r="L1136" i="13" s="1"/>
  <c r="I1137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59" i="14" l="1"/>
  <c r="L1159" i="14" s="1"/>
  <c r="I1160" i="14" s="1"/>
  <c r="K1137" i="13"/>
  <c r="L1137" i="13" s="1"/>
  <c r="I1138" i="13" s="1"/>
  <c r="J1322" i="14" a="1"/>
  <c r="J1322" i="14" s="1"/>
  <c r="N1323" i="14"/>
  <c r="M1327" i="14"/>
  <c r="J1323" i="13" a="1"/>
  <c r="J1323" i="13" s="1"/>
  <c r="N1324" i="13"/>
  <c r="M1326" i="13"/>
  <c r="K1138" i="13" l="1"/>
  <c r="L1138" i="13" s="1"/>
  <c r="I1139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9" i="13" l="1"/>
  <c r="L1139" i="13" s="1"/>
  <c r="I1140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40" i="13" l="1"/>
  <c r="L1140" i="13" s="1"/>
  <c r="I1141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63" i="14" l="1"/>
  <c r="L1163" i="14" s="1"/>
  <c r="I1164" i="14" s="1"/>
  <c r="K1141" i="13"/>
  <c r="L1141" i="13" s="1"/>
  <c r="I1142" i="13" s="1"/>
  <c r="M1330" i="13"/>
  <c r="J1326" i="14" a="1"/>
  <c r="J1326" i="14" s="1"/>
  <c r="N1327" i="14"/>
  <c r="M1331" i="14"/>
  <c r="J1327" i="13" a="1"/>
  <c r="J1327" i="13" s="1"/>
  <c r="N1328" i="13"/>
  <c r="K1142" i="13" l="1"/>
  <c r="L1142" i="13" s="1"/>
  <c r="I1143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65" i="14" l="1"/>
  <c r="L1165" i="14" s="1"/>
  <c r="I1166" i="14" s="1"/>
  <c r="K1143" i="13"/>
  <c r="L1143" i="13" s="1"/>
  <c r="I1144" i="13" s="1"/>
  <c r="M1332" i="13"/>
  <c r="N1330" i="13"/>
  <c r="J1329" i="13" a="1"/>
  <c r="J1329" i="13" s="1"/>
  <c r="N1329" i="14"/>
  <c r="J1328" i="14" a="1"/>
  <c r="J1328" i="14" s="1"/>
  <c r="M1333" i="14"/>
  <c r="K1144" i="13" l="1"/>
  <c r="L1144" i="13" s="1"/>
  <c r="I1145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67" i="14" l="1"/>
  <c r="L1167" i="14" s="1"/>
  <c r="I1168" i="14" s="1"/>
  <c r="K1145" i="13"/>
  <c r="L1145" i="13" s="1"/>
  <c r="I1146" i="13" s="1"/>
  <c r="J1330" i="14" a="1"/>
  <c r="J1330" i="14" s="1"/>
  <c r="N1331" i="14"/>
  <c r="J1331" i="13" a="1"/>
  <c r="J1331" i="13" s="1"/>
  <c r="N1332" i="13"/>
  <c r="M1334" i="13"/>
  <c r="M1335" i="14"/>
  <c r="K1146" i="13" l="1"/>
  <c r="L1146" i="13" s="1"/>
  <c r="I1147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69" i="14" l="1"/>
  <c r="L1169" i="14" s="1"/>
  <c r="I1170" i="14" s="1"/>
  <c r="K1147" i="13"/>
  <c r="L1147" i="13" s="1"/>
  <c r="I1148" i="13" s="1"/>
  <c r="N1333" i="14"/>
  <c r="J1332" i="14" a="1"/>
  <c r="J1332" i="14" s="1"/>
  <c r="N1334" i="13"/>
  <c r="J1333" i="13" a="1"/>
  <c r="J1333" i="13" s="1"/>
  <c r="M1336" i="13"/>
  <c r="M1337" i="14"/>
  <c r="K1148" i="13" l="1"/>
  <c r="L1148" i="13" s="1"/>
  <c r="I1149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71" i="14" l="1"/>
  <c r="L1171" i="14" s="1"/>
  <c r="I1172" i="14" s="1"/>
  <c r="K1149" i="13"/>
  <c r="L1149" i="13" s="1"/>
  <c r="I1150" i="13" s="1"/>
  <c r="J1334" i="14" a="1"/>
  <c r="J1334" i="14" s="1"/>
  <c r="N1335" i="14"/>
  <c r="J1335" i="13" a="1"/>
  <c r="J1335" i="13" s="1"/>
  <c r="N1336" i="13"/>
  <c r="M1338" i="13"/>
  <c r="M1339" i="14"/>
  <c r="K1150" i="13" l="1"/>
  <c r="L1150" i="13" s="1"/>
  <c r="I1151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73" i="14" l="1"/>
  <c r="L1173" i="14" s="1"/>
  <c r="I1174" i="14" s="1"/>
  <c r="K1151" i="13"/>
  <c r="L1151" i="13" s="1"/>
  <c r="I1152" i="13" s="1"/>
  <c r="N1337" i="14"/>
  <c r="J1336" i="14" a="1"/>
  <c r="J1336" i="14" s="1"/>
  <c r="N1338" i="13"/>
  <c r="J1337" i="13" a="1"/>
  <c r="J1337" i="13" s="1"/>
  <c r="M1340" i="13"/>
  <c r="M1341" i="14"/>
  <c r="K1152" i="13" l="1"/>
  <c r="L1152" i="13" s="1"/>
  <c r="I1153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75" i="14" l="1"/>
  <c r="L1175" i="14" s="1"/>
  <c r="I1176" i="14" s="1"/>
  <c r="K1153" i="13"/>
  <c r="L1153" i="13" s="1"/>
  <c r="I1154" i="13" s="1"/>
  <c r="J1339" i="13" a="1"/>
  <c r="J1339" i="13" s="1"/>
  <c r="N1340" i="13"/>
  <c r="J1338" i="14" a="1"/>
  <c r="J1338" i="14" s="1"/>
  <c r="N1339" i="14"/>
  <c r="M1342" i="13"/>
  <c r="M1343" i="14"/>
  <c r="K1154" i="13" l="1"/>
  <c r="L1154" i="13" s="1"/>
  <c r="I1155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77" i="14" l="1"/>
  <c r="L1177" i="14" s="1"/>
  <c r="I1178" i="14" s="1"/>
  <c r="K1155" i="13"/>
  <c r="L1155" i="13" s="1"/>
  <c r="I1156" i="13" s="1"/>
  <c r="N1342" i="13"/>
  <c r="J1341" i="13" a="1"/>
  <c r="J1341" i="13" s="1"/>
  <c r="M1344" i="13"/>
  <c r="N1341" i="14"/>
  <c r="J1340" i="14" a="1"/>
  <c r="J1340" i="14" s="1"/>
  <c r="M1345" i="14"/>
  <c r="K1156" i="13" l="1"/>
  <c r="L1156" i="13" s="1"/>
  <c r="I1157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79" i="14" l="1"/>
  <c r="L1179" i="14" s="1"/>
  <c r="I1180" i="14" s="1"/>
  <c r="K1157" i="13"/>
  <c r="L1157" i="13" s="1"/>
  <c r="I1158" i="13" s="1"/>
  <c r="J1343" i="13" a="1"/>
  <c r="J1343" i="13" s="1"/>
  <c r="N1344" i="13"/>
  <c r="M1347" i="14"/>
  <c r="J1342" i="14" a="1"/>
  <c r="J1342" i="14" s="1"/>
  <c r="N1343" i="14"/>
  <c r="M1346" i="13"/>
  <c r="K1158" i="13" l="1"/>
  <c r="L1158" i="13" s="1"/>
  <c r="I1159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81" i="14" l="1"/>
  <c r="L1181" i="14" s="1"/>
  <c r="I1182" i="14" s="1"/>
  <c r="K1159" i="13"/>
  <c r="L1159" i="13" s="1"/>
  <c r="I1160" i="13" s="1"/>
  <c r="M1348" i="13"/>
  <c r="N1345" i="14"/>
  <c r="J1344" i="14" a="1"/>
  <c r="J1344" i="14" s="1"/>
  <c r="N1346" i="13"/>
  <c r="J1345" i="13" a="1"/>
  <c r="J1345" i="13" s="1"/>
  <c r="M1349" i="14"/>
  <c r="K1182" i="14" l="1"/>
  <c r="L1182" i="14" s="1"/>
  <c r="I1183" i="14" s="1"/>
  <c r="K1160" i="13"/>
  <c r="L1160" i="13" s="1"/>
  <c r="I1161" i="13" s="1"/>
  <c r="M1350" i="14"/>
  <c r="J1345" i="14" a="1"/>
  <c r="J1345" i="14" s="1"/>
  <c r="N1346" i="14"/>
  <c r="M1349" i="13"/>
  <c r="J1346" i="13" a="1"/>
  <c r="J1346" i="13" s="1"/>
  <c r="N1347" i="13"/>
  <c r="K1161" i="13" l="1"/>
  <c r="L1161" i="13" s="1"/>
  <c r="I1162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84" i="14" l="1"/>
  <c r="L1184" i="14" s="1"/>
  <c r="I1185" i="14" s="1"/>
  <c r="K1162" i="13"/>
  <c r="L1162" i="13" s="1"/>
  <c r="I1163" i="13" s="1"/>
  <c r="J1347" i="14" a="1"/>
  <c r="J1347" i="14" s="1"/>
  <c r="N1348" i="14"/>
  <c r="J1348" i="13" a="1"/>
  <c r="J1348" i="13" s="1"/>
  <c r="N1349" i="13"/>
  <c r="M1352" i="14"/>
  <c r="M1351" i="13"/>
  <c r="K1163" i="13" l="1"/>
  <c r="L1163" i="13" s="1"/>
  <c r="I1164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86" i="14" l="1"/>
  <c r="L1186" i="14" s="1"/>
  <c r="I1187" i="14" s="1"/>
  <c r="K1164" i="13"/>
  <c r="L1164" i="13" s="1"/>
  <c r="I1165" i="13" s="1"/>
  <c r="M1354" i="14"/>
  <c r="M1353" i="13"/>
  <c r="J1349" i="14" a="1"/>
  <c r="J1349" i="14" s="1"/>
  <c r="N1350" i="14"/>
  <c r="J1350" i="13" a="1"/>
  <c r="J1350" i="13" s="1"/>
  <c r="N1351" i="13"/>
  <c r="K1165" i="13" l="1"/>
  <c r="L1165" i="13" s="1"/>
  <c r="I1166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88" i="14" l="1"/>
  <c r="L1188" i="14" s="1"/>
  <c r="I1189" i="14" s="1"/>
  <c r="K1166" i="13"/>
  <c r="L1166" i="13" s="1"/>
  <c r="I1167" i="13" s="1"/>
  <c r="M1356" i="14"/>
  <c r="M1355" i="13"/>
  <c r="J1351" i="14" a="1"/>
  <c r="J1351" i="14" s="1"/>
  <c r="N1352" i="14"/>
  <c r="J1352" i="13" a="1"/>
  <c r="J1352" i="13" s="1"/>
  <c r="N1353" i="13"/>
  <c r="K1189" i="14" l="1"/>
  <c r="L1189" i="14" s="1"/>
  <c r="I1190" i="14" s="1"/>
  <c r="K1167" i="13"/>
  <c r="L1167" i="13" s="1"/>
  <c r="I1168" i="13" s="1"/>
  <c r="N1354" i="13"/>
  <c r="J1353" i="13" a="1"/>
  <c r="J1353" i="13" s="1"/>
  <c r="M1356" i="13"/>
  <c r="N1353" i="14"/>
  <c r="J1352" i="14" a="1"/>
  <c r="J1352" i="14" s="1"/>
  <c r="M1357" i="14"/>
  <c r="K1168" i="13" l="1"/>
  <c r="L1168" i="13" s="1"/>
  <c r="I1169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9" i="13" l="1"/>
  <c r="L1169" i="13" s="1"/>
  <c r="I1170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70" i="13" l="1"/>
  <c r="L1170" i="13" s="1"/>
  <c r="I1171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93" i="14" l="1"/>
  <c r="L1193" i="14" s="1"/>
  <c r="I1194" i="14" s="1"/>
  <c r="K1171" i="13"/>
  <c r="L1171" i="13" s="1"/>
  <c r="I1172" i="13" s="1"/>
  <c r="N1358" i="13"/>
  <c r="J1357" i="13" a="1"/>
  <c r="J1357" i="13" s="1"/>
  <c r="M1360" i="13"/>
  <c r="N1357" i="14"/>
  <c r="J1356" i="14" a="1"/>
  <c r="J1356" i="14" s="1"/>
  <c r="M1361" i="14"/>
  <c r="K1194" i="14" l="1"/>
  <c r="L1194" i="14" s="1"/>
  <c r="I1195" i="14" s="1"/>
  <c r="K1172" i="13"/>
  <c r="L1172" i="13" s="1"/>
  <c r="I1173" i="13" s="1"/>
  <c r="M1361" i="13"/>
  <c r="M1362" i="14"/>
  <c r="J1357" i="14" a="1"/>
  <c r="J1357" i="14" s="1"/>
  <c r="N1358" i="14"/>
  <c r="J1358" i="13" a="1"/>
  <c r="J1358" i="13" s="1"/>
  <c r="N1359" i="13"/>
  <c r="K1173" i="13" l="1"/>
  <c r="L1173" i="13" s="1"/>
  <c r="I1174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96" i="14" l="1"/>
  <c r="L1196" i="14" s="1"/>
  <c r="I1197" i="14" s="1"/>
  <c r="K1174" i="13"/>
  <c r="L1174" i="13" s="1"/>
  <c r="I1175" i="13" s="1"/>
  <c r="J1359" i="14" a="1"/>
  <c r="J1359" i="14" s="1"/>
  <c r="N1360" i="14"/>
  <c r="M1363" i="13"/>
  <c r="M1364" i="14"/>
  <c r="J1360" i="13" a="1"/>
  <c r="J1360" i="13" s="1"/>
  <c r="N1361" i="13"/>
  <c r="K1197" i="14" l="1"/>
  <c r="L1197" i="14" s="1"/>
  <c r="I1198" i="14" s="1"/>
  <c r="K1175" i="13"/>
  <c r="L1175" i="13" s="1"/>
  <c r="I1176" i="13" s="1"/>
  <c r="N1362" i="13"/>
  <c r="J1361" i="13" a="1"/>
  <c r="J1361" i="13" s="1"/>
  <c r="M1364" i="13"/>
  <c r="N1361" i="14"/>
  <c r="J1360" i="14" a="1"/>
  <c r="J1360" i="14" s="1"/>
  <c r="M1365" i="14"/>
  <c r="K1176" i="13" l="1"/>
  <c r="L1176" i="13" s="1"/>
  <c r="I1177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99" i="14" l="1"/>
  <c r="L1199" i="14" s="1"/>
  <c r="I1200" i="14" s="1"/>
  <c r="K1177" i="13"/>
  <c r="L1177" i="13" s="1"/>
  <c r="I1178" i="13" s="1"/>
  <c r="M1366" i="13"/>
  <c r="J1362" i="14" a="1"/>
  <c r="J1362" i="14" s="1"/>
  <c r="N1363" i="14"/>
  <c r="J1363" i="13" a="1"/>
  <c r="J1363" i="13" s="1"/>
  <c r="N1364" i="13"/>
  <c r="M1367" i="14"/>
  <c r="K1178" i="13" l="1"/>
  <c r="L1178" i="13" s="1"/>
  <c r="I1179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201" i="14" l="1"/>
  <c r="L1201" i="14" s="1"/>
  <c r="I1202" i="14" s="1"/>
  <c r="K1179" i="13"/>
  <c r="L1179" i="13" s="1"/>
  <c r="I1180" i="13" s="1"/>
  <c r="N1365" i="14"/>
  <c r="J1364" i="14" a="1"/>
  <c r="J1364" i="14" s="1"/>
  <c r="M1368" i="13"/>
  <c r="N1366" i="13"/>
  <c r="J1365" i="13" a="1"/>
  <c r="J1365" i="13" s="1"/>
  <c r="M1369" i="14"/>
  <c r="K1180" i="13" l="1"/>
  <c r="L1180" i="13" s="1"/>
  <c r="I1181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203" i="14" l="1"/>
  <c r="L1203" i="14" s="1"/>
  <c r="I1204" i="14" s="1"/>
  <c r="M1370" i="13"/>
  <c r="K1181" i="13"/>
  <c r="L1181" i="13" s="1"/>
  <c r="I1182" i="13" s="1"/>
  <c r="M1371" i="14"/>
  <c r="J1366" i="14" a="1"/>
  <c r="J1366" i="14" s="1"/>
  <c r="N1367" i="14"/>
  <c r="J1367" i="13" a="1"/>
  <c r="J1367" i="13" s="1"/>
  <c r="N1368" i="13"/>
  <c r="J1368" i="13" l="1" a="1"/>
  <c r="J1368" i="13" s="1"/>
  <c r="N1369" i="13"/>
  <c r="M1372" i="14"/>
  <c r="M1371" i="13"/>
  <c r="K1182" i="13"/>
  <c r="L1182" i="13" s="1"/>
  <c r="I1183" i="13" s="1"/>
  <c r="K1204" i="14"/>
  <c r="L1204" i="14" s="1"/>
  <c r="I1205" i="14" s="1"/>
  <c r="J1367" i="14" a="1"/>
  <c r="J1367" i="14" s="1"/>
  <c r="N1368" i="14"/>
  <c r="K1205" i="14" l="1"/>
  <c r="L1205" i="14" s="1"/>
  <c r="I1206" i="14" s="1"/>
  <c r="K1183" i="13"/>
  <c r="L1183" i="13" s="1"/>
  <c r="I1184" i="13" s="1"/>
  <c r="N1370" i="13"/>
  <c r="J1369" i="13" a="1"/>
  <c r="J1369" i="13" s="1"/>
  <c r="N1369" i="14"/>
  <c r="J1368" i="14" a="1"/>
  <c r="J1368" i="14" s="1"/>
  <c r="M1373" i="14"/>
  <c r="M1372" i="13"/>
  <c r="K1184" i="13" l="1"/>
  <c r="L1184" i="13" s="1"/>
  <c r="I1185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5" i="13" l="1"/>
  <c r="L1185" i="13" s="1"/>
  <c r="I1186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208" i="14" l="1"/>
  <c r="L1208" i="14" s="1"/>
  <c r="I1209" i="14" s="1"/>
  <c r="K1186" i="13"/>
  <c r="L1186" i="13" s="1"/>
  <c r="I1187" i="13" s="1"/>
  <c r="M1375" i="13"/>
  <c r="M1376" i="14"/>
  <c r="J1372" i="13" a="1"/>
  <c r="J1372" i="13" s="1"/>
  <c r="N1373" i="13"/>
  <c r="J1371" i="14" a="1"/>
  <c r="J1371" i="14" s="1"/>
  <c r="N1372" i="14"/>
  <c r="K1187" i="13" l="1"/>
  <c r="L1187" i="13" s="1"/>
  <c r="I1188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8" i="13" l="1"/>
  <c r="L1188" i="13" s="1"/>
  <c r="I1189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211" i="14" l="1"/>
  <c r="L1211" i="14" s="1"/>
  <c r="I1212" i="14" s="1"/>
  <c r="K1189" i="13"/>
  <c r="L1189" i="13" s="1"/>
  <c r="I1190" i="13" s="1"/>
  <c r="J1374" i="14" a="1"/>
  <c r="J1374" i="14" s="1"/>
  <c r="N1375" i="14"/>
  <c r="M1379" i="14"/>
  <c r="J1375" i="13" a="1"/>
  <c r="J1375" i="13" s="1"/>
  <c r="N1376" i="13"/>
  <c r="M1378" i="13"/>
  <c r="K1190" i="13" l="1"/>
  <c r="L1190" i="13" s="1"/>
  <c r="I1191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213" i="14" l="1"/>
  <c r="L1213" i="14" s="1"/>
  <c r="I1214" i="14" s="1"/>
  <c r="K1191" i="13"/>
  <c r="L1191" i="13" s="1"/>
  <c r="I1192" i="13" s="1"/>
  <c r="N1378" i="13"/>
  <c r="J1377" i="13" a="1"/>
  <c r="J1377" i="13" s="1"/>
  <c r="M1381" i="14"/>
  <c r="N1377" i="14"/>
  <c r="J1376" i="14" a="1"/>
  <c r="J1376" i="14" s="1"/>
  <c r="M1380" i="13"/>
  <c r="K1192" i="13" l="1"/>
  <c r="L1192" i="13" s="1"/>
  <c r="I1193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215" i="14" l="1"/>
  <c r="L1215" i="14" s="1"/>
  <c r="I1216" i="14" s="1"/>
  <c r="K1193" i="13"/>
  <c r="L1193" i="13" s="1"/>
  <c r="I1194" i="13" s="1"/>
  <c r="M1383" i="14"/>
  <c r="J1379" i="13" a="1"/>
  <c r="J1379" i="13" s="1"/>
  <c r="N1380" i="13"/>
  <c r="J1378" i="14" a="1"/>
  <c r="J1378" i="14" s="1"/>
  <c r="N1379" i="14"/>
  <c r="M1382" i="13"/>
  <c r="K1194" i="13" l="1"/>
  <c r="L1194" i="13" s="1"/>
  <c r="I1195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217" i="14" l="1"/>
  <c r="L1217" i="14" s="1"/>
  <c r="I1218" i="14" s="1"/>
  <c r="K1195" i="13"/>
  <c r="L1195" i="13" s="1"/>
  <c r="I1196" i="13" s="1"/>
  <c r="N1382" i="13"/>
  <c r="J1381" i="13" a="1"/>
  <c r="J1381" i="13" s="1"/>
  <c r="N1381" i="14"/>
  <c r="J1380" i="14" a="1"/>
  <c r="J1380" i="14" s="1"/>
  <c r="M1384" i="13"/>
  <c r="M1385" i="14"/>
  <c r="K1196" i="13" l="1"/>
  <c r="L1196" i="13" s="1"/>
  <c r="I1197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219" i="14" l="1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/>
  <c r="L1197" i="13" s="1"/>
  <c r="I1198" i="13" s="1"/>
  <c r="K1198" i="13" l="1"/>
  <c r="L1198" i="13" s="1"/>
  <c r="I1199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9" i="13" l="1"/>
  <c r="L1199" i="13" s="1"/>
  <c r="I1200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222" i="14" l="1"/>
  <c r="L1222" i="14" s="1"/>
  <c r="I1223" i="14" s="1"/>
  <c r="K1200" i="13"/>
  <c r="L1200" i="13" s="1"/>
  <c r="I1201" i="13" s="1"/>
  <c r="J1386" i="13" a="1"/>
  <c r="J1386" i="13" s="1"/>
  <c r="N1387" i="13"/>
  <c r="M1390" i="14"/>
  <c r="M1389" i="13"/>
  <c r="J1385" i="14" a="1"/>
  <c r="J1385" i="14" s="1"/>
  <c r="N1386" i="14"/>
  <c r="K1201" i="13" l="1"/>
  <c r="L1201" i="13" s="1"/>
  <c r="I1202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24" i="14" l="1"/>
  <c r="L1224" i="14" s="1"/>
  <c r="I1225" i="14" s="1"/>
  <c r="K1202" i="13"/>
  <c r="L1202" i="13" s="1"/>
  <c r="I1203" i="13" s="1"/>
  <c r="M1392" i="14"/>
  <c r="J1388" i="13" a="1"/>
  <c r="J1388" i="13" s="1"/>
  <c r="N1389" i="13"/>
  <c r="M1391" i="13"/>
  <c r="J1387" i="14" a="1"/>
  <c r="J1387" i="14" s="1"/>
  <c r="N1388" i="14"/>
  <c r="K1203" i="13" l="1"/>
  <c r="L1203" i="13" s="1"/>
  <c r="I1204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26" i="14" l="1"/>
  <c r="L1226" i="14" s="1"/>
  <c r="I1227" i="14" s="1"/>
  <c r="K1204" i="13"/>
  <c r="L1204" i="13" s="1"/>
  <c r="I1205" i="13" s="1"/>
  <c r="J1390" i="13" a="1"/>
  <c r="J1390" i="13" s="1"/>
  <c r="N1391" i="13"/>
  <c r="M1394" i="14"/>
  <c r="M1393" i="13"/>
  <c r="J1389" i="14" a="1"/>
  <c r="J1389" i="14" s="1"/>
  <c r="N1390" i="14"/>
  <c r="K1205" i="13" l="1"/>
  <c r="L1205" i="13" s="1"/>
  <c r="I1206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28" i="14" l="1"/>
  <c r="L1228" i="14" s="1"/>
  <c r="I1229" i="14" s="1"/>
  <c r="K1206" i="13"/>
  <c r="L1206" i="13" s="1"/>
  <c r="I1207" i="13" s="1"/>
  <c r="J1392" i="13" a="1"/>
  <c r="J1392" i="13" s="1"/>
  <c r="N1393" i="13"/>
  <c r="M1396" i="14"/>
  <c r="M1395" i="13"/>
  <c r="J1391" i="14" a="1"/>
  <c r="J1391" i="14" s="1"/>
  <c r="N1392" i="14"/>
  <c r="K1229" i="14" l="1"/>
  <c r="L1229" i="14" s="1"/>
  <c r="I1230" i="14" s="1"/>
  <c r="K1207" i="13"/>
  <c r="L1207" i="13" s="1"/>
  <c r="I1208" i="13" s="1"/>
  <c r="M1397" i="14"/>
  <c r="N1393" i="14"/>
  <c r="J1392" i="14" a="1"/>
  <c r="J1392" i="14" s="1"/>
  <c r="N1394" i="13"/>
  <c r="J1393" i="13" a="1"/>
  <c r="J1393" i="13" s="1"/>
  <c r="M1396" i="13"/>
  <c r="K1208" i="13" l="1"/>
  <c r="L1208" i="13" s="1"/>
  <c r="I1209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31" i="14" l="1"/>
  <c r="L1231" i="14" s="1"/>
  <c r="I1232" i="14" s="1"/>
  <c r="K1209" i="13"/>
  <c r="L1209" i="13" s="1"/>
  <c r="I1210" i="13" s="1"/>
  <c r="J1394" i="14" a="1"/>
  <c r="J1394" i="14" s="1"/>
  <c r="N1395" i="14"/>
  <c r="J1395" i="13" a="1"/>
  <c r="J1395" i="13" s="1"/>
  <c r="N1396" i="13"/>
  <c r="M1399" i="14"/>
  <c r="M1398" i="13"/>
  <c r="K1210" i="13" l="1"/>
  <c r="L1210" i="13" s="1"/>
  <c r="I1211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33" i="14" l="1"/>
  <c r="L1233" i="14" s="1"/>
  <c r="I1234" i="14" s="1"/>
  <c r="K1211" i="13"/>
  <c r="L1211" i="13" s="1"/>
  <c r="I1212" i="13" s="1"/>
  <c r="N1397" i="14"/>
  <c r="J1396" i="14" a="1"/>
  <c r="J1396" i="14" s="1"/>
  <c r="N1398" i="13"/>
  <c r="J1397" i="13" a="1"/>
  <c r="J1397" i="13" s="1"/>
  <c r="M1401" i="14"/>
  <c r="M1400" i="13"/>
  <c r="K1212" i="13" l="1"/>
  <c r="L1212" i="13" s="1"/>
  <c r="I1213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35" i="14" l="1"/>
  <c r="L1235" i="14" s="1"/>
  <c r="I1236" i="14" s="1"/>
  <c r="K1213" i="13"/>
  <c r="L1213" i="13" s="1"/>
  <c r="I1214" i="13" s="1"/>
  <c r="J1398" i="14" a="1"/>
  <c r="J1398" i="14" s="1"/>
  <c r="N1399" i="14"/>
  <c r="M1402" i="13"/>
  <c r="J1399" i="13" a="1"/>
  <c r="J1399" i="13" s="1"/>
  <c r="N1400" i="13"/>
  <c r="M1403" i="14"/>
  <c r="K1214" i="13" l="1"/>
  <c r="L1214" i="13" s="1"/>
  <c r="I1215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37" i="14" l="1"/>
  <c r="L1237" i="14" s="1"/>
  <c r="I1238" i="14" s="1"/>
  <c r="K1215" i="13"/>
  <c r="L1215" i="13" s="1"/>
  <c r="I1216" i="13" s="1"/>
  <c r="N1402" i="13"/>
  <c r="J1401" i="13" a="1"/>
  <c r="J1401" i="13" s="1"/>
  <c r="M1405" i="14"/>
  <c r="N1401" i="14"/>
  <c r="J1400" i="14" a="1"/>
  <c r="J1400" i="14" s="1"/>
  <c r="M1404" i="13"/>
  <c r="K1216" i="13" l="1"/>
  <c r="L1216" i="13" s="1"/>
  <c r="I1217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39" i="14" l="1"/>
  <c r="L1239" i="14" s="1"/>
  <c r="I1240" i="14" s="1"/>
  <c r="K1217" i="13"/>
  <c r="L1217" i="13" s="1"/>
  <c r="I1218" i="13" s="1"/>
  <c r="M1407" i="14"/>
  <c r="J1402" i="14" a="1"/>
  <c r="J1402" i="14" s="1"/>
  <c r="N1403" i="14"/>
  <c r="J1403" i="13" a="1"/>
  <c r="J1403" i="13" s="1"/>
  <c r="N1404" i="13"/>
  <c r="M1406" i="13"/>
  <c r="K1218" i="13" l="1"/>
  <c r="L1218" i="13" s="1"/>
  <c r="I1219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41" i="14" l="1"/>
  <c r="L1241" i="14" s="1"/>
  <c r="I1242" i="14" s="1"/>
  <c r="K1219" i="13"/>
  <c r="L1219" i="13" s="1"/>
  <c r="I1220" i="13" s="1"/>
  <c r="N1406" i="13"/>
  <c r="J1405" i="13" a="1"/>
  <c r="J1405" i="13" s="1"/>
  <c r="N1405" i="14"/>
  <c r="J1404" i="14" a="1"/>
  <c r="J1404" i="14" s="1"/>
  <c r="M1408" i="13"/>
  <c r="M1409" i="14"/>
  <c r="K1220" i="13" l="1"/>
  <c r="L1220" i="13" s="1"/>
  <c r="I1221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43" i="14" l="1"/>
  <c r="L1243" i="14" s="1"/>
  <c r="I1244" i="14" s="1"/>
  <c r="K1221" i="13"/>
  <c r="L1221" i="13" s="1"/>
  <c r="I1222" i="13" s="1"/>
  <c r="M1411" i="14"/>
  <c r="J1407" i="13" a="1"/>
  <c r="J1407" i="13" s="1"/>
  <c r="N1408" i="13"/>
  <c r="J1406" i="14" a="1"/>
  <c r="J1406" i="14" s="1"/>
  <c r="N1407" i="14"/>
  <c r="M1410" i="13"/>
  <c r="K1222" i="13" l="1"/>
  <c r="L1222" i="13" s="1"/>
  <c r="I1223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45" i="14" l="1"/>
  <c r="L1245" i="14" s="1"/>
  <c r="I1246" i="14" s="1"/>
  <c r="K1223" i="13"/>
  <c r="L1223" i="13" s="1"/>
  <c r="I1224" i="13" s="1"/>
  <c r="N1410" i="13"/>
  <c r="J1409" i="13" a="1"/>
  <c r="J1409" i="13" s="1"/>
  <c r="N1409" i="14"/>
  <c r="J1408" i="14" a="1"/>
  <c r="J1408" i="14" s="1"/>
  <c r="M1412" i="13"/>
  <c r="M1413" i="14"/>
  <c r="K1224" i="13" l="1"/>
  <c r="L1224" i="13" s="1"/>
  <c r="I1225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47" i="14" l="1"/>
  <c r="L1247" i="14" s="1"/>
  <c r="I1248" i="14" s="1"/>
  <c r="K1225" i="13"/>
  <c r="L1225" i="13" s="1"/>
  <c r="I1226" i="13" s="1"/>
  <c r="M1415" i="14"/>
  <c r="J1411" i="13" a="1"/>
  <c r="J1411" i="13" s="1"/>
  <c r="N1412" i="13"/>
  <c r="J1410" i="14" a="1"/>
  <c r="J1410" i="14" s="1"/>
  <c r="N1411" i="14"/>
  <c r="M1414" i="13"/>
  <c r="K1226" i="13" l="1"/>
  <c r="L1226" i="13" s="1"/>
  <c r="I1227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7" i="13" l="1"/>
  <c r="L1227" i="13" s="1"/>
  <c r="I1228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50" i="14" l="1"/>
  <c r="L1250" i="14" s="1"/>
  <c r="I1251" i="14" s="1"/>
  <c r="K1228" i="13"/>
  <c r="L1228" i="13" s="1"/>
  <c r="I1229" i="13" s="1"/>
  <c r="J1414" i="13" a="1"/>
  <c r="J1414" i="13" s="1"/>
  <c r="N1415" i="13"/>
  <c r="M1418" i="14"/>
  <c r="M1417" i="13"/>
  <c r="J1413" i="14" a="1"/>
  <c r="J1413" i="14" s="1"/>
  <c r="N1414" i="14"/>
  <c r="K1229" i="13" l="1"/>
  <c r="L1229" i="13" s="1"/>
  <c r="I1230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52" i="14" l="1"/>
  <c r="L1252" i="14" s="1"/>
  <c r="I1253" i="14" s="1"/>
  <c r="K1230" i="13"/>
  <c r="L1230" i="13" s="1"/>
  <c r="I1231" i="13" s="1"/>
  <c r="J1416" i="13" a="1"/>
  <c r="J1416" i="13" s="1"/>
  <c r="N1417" i="13"/>
  <c r="J1415" i="14" a="1"/>
  <c r="J1415" i="14" s="1"/>
  <c r="N1416" i="14"/>
  <c r="M1420" i="14"/>
  <c r="M1419" i="13"/>
  <c r="K1231" i="13" l="1"/>
  <c r="L1231" i="13" s="1"/>
  <c r="I1232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2" i="13" l="1"/>
  <c r="L1232" i="13" s="1"/>
  <c r="I1233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55" i="14" l="1"/>
  <c r="L1255" i="14" s="1"/>
  <c r="I1256" i="14" s="1"/>
  <c r="K1233" i="13"/>
  <c r="L1233" i="13" s="1"/>
  <c r="I1234" i="13" s="1"/>
  <c r="J1418" i="14" a="1"/>
  <c r="J1418" i="14" s="1"/>
  <c r="N1419" i="14"/>
  <c r="J1419" i="13" a="1"/>
  <c r="J1419" i="13" s="1"/>
  <c r="N1420" i="13"/>
  <c r="M1422" i="13"/>
  <c r="M1423" i="14"/>
  <c r="K1234" i="13" l="1"/>
  <c r="L1234" i="13" s="1"/>
  <c r="I1235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57" i="14" l="1"/>
  <c r="L1257" i="14" s="1"/>
  <c r="I1258" i="14" s="1"/>
  <c r="K1235" i="13"/>
  <c r="L1235" i="13" s="1"/>
  <c r="I1236" i="13" s="1"/>
  <c r="M1424" i="13"/>
  <c r="N1422" i="13"/>
  <c r="J1421" i="13" a="1"/>
  <c r="J1421" i="13" s="1"/>
  <c r="N1421" i="14"/>
  <c r="J1420" i="14" a="1"/>
  <c r="J1420" i="14" s="1"/>
  <c r="M1425" i="14"/>
  <c r="K1236" i="13" l="1"/>
  <c r="L1236" i="13" s="1"/>
  <c r="I1237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7" i="13" l="1"/>
  <c r="L1237" i="13" s="1"/>
  <c r="I1238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60" i="14" l="1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/>
  <c r="L1238" i="13" s="1"/>
  <c r="I1239" i="13" s="1"/>
  <c r="K1239" i="13" l="1"/>
  <c r="L1239" i="13" s="1"/>
  <c r="I1240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62" i="14" l="1"/>
  <c r="L1262" i="14" s="1"/>
  <c r="I1263" i="14" s="1"/>
  <c r="K1240" i="13"/>
  <c r="L1240" i="13" s="1"/>
  <c r="I1241" i="13" s="1"/>
  <c r="M1430" i="14"/>
  <c r="J1426" i="13" a="1"/>
  <c r="J1426" i="13" s="1"/>
  <c r="N1427" i="13"/>
  <c r="M1429" i="13"/>
  <c r="J1425" i="14" a="1"/>
  <c r="J1425" i="14" s="1"/>
  <c r="N1426" i="14"/>
  <c r="K1241" i="13" l="1"/>
  <c r="L1241" i="13" s="1"/>
  <c r="I1242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64" i="14" l="1"/>
  <c r="L1264" i="14" s="1"/>
  <c r="I1265" i="14" s="1"/>
  <c r="K1242" i="13"/>
  <c r="L1242" i="13" s="1"/>
  <c r="I1243" i="13" s="1"/>
  <c r="J1427" i="14" a="1"/>
  <c r="J1427" i="14" s="1"/>
  <c r="N1428" i="14"/>
  <c r="M1431" i="13"/>
  <c r="J1428" i="13" a="1"/>
  <c r="J1428" i="13" s="1"/>
  <c r="N1429" i="13"/>
  <c r="M1432" i="14"/>
  <c r="K1243" i="13" l="1"/>
  <c r="L1243" i="13" s="1"/>
  <c r="I1244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66" i="14" l="1"/>
  <c r="L1266" i="14" s="1"/>
  <c r="I1267" i="14" s="1"/>
  <c r="K1244" i="13"/>
  <c r="L1244" i="13" s="1"/>
  <c r="I1245" i="13" s="1"/>
  <c r="M1434" i="14"/>
  <c r="M1433" i="13"/>
  <c r="J1430" i="13" a="1"/>
  <c r="J1430" i="13" s="1"/>
  <c r="N1431" i="13"/>
  <c r="J1429" i="14" a="1"/>
  <c r="J1429" i="14" s="1"/>
  <c r="N1430" i="14"/>
  <c r="K1245" i="13" l="1"/>
  <c r="L1245" i="13" s="1"/>
  <c r="I1246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68" i="14" l="1"/>
  <c r="L1268" i="14" s="1"/>
  <c r="I1269" i="14" s="1"/>
  <c r="K1246" i="13"/>
  <c r="L1246" i="13" s="1"/>
  <c r="I1247" i="13" s="1"/>
  <c r="M1436" i="14"/>
  <c r="J1431" i="14" a="1"/>
  <c r="J1431" i="14" s="1"/>
  <c r="N1432" i="14"/>
  <c r="J1432" i="13" a="1"/>
  <c r="J1432" i="13" s="1"/>
  <c r="N1433" i="13"/>
  <c r="M1435" i="13"/>
  <c r="K1247" i="13" l="1"/>
  <c r="L1247" i="13" s="1"/>
  <c r="I1248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70" i="14" l="1"/>
  <c r="L1270" i="14" s="1"/>
  <c r="I1271" i="14" s="1"/>
  <c r="K1248" i="13"/>
  <c r="L1248" i="13" s="1"/>
  <c r="I1249" i="13" s="1"/>
  <c r="M1437" i="13"/>
  <c r="M1438" i="14"/>
  <c r="J1434" i="13" a="1"/>
  <c r="J1434" i="13" s="1"/>
  <c r="N1435" i="13"/>
  <c r="J1433" i="14" a="1"/>
  <c r="J1433" i="14" s="1"/>
  <c r="N1434" i="14"/>
  <c r="K1249" i="13" l="1"/>
  <c r="L1249" i="13" s="1"/>
  <c r="I1250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72" i="14" l="1"/>
  <c r="L1272" i="14" s="1"/>
  <c r="I1273" i="14" s="1"/>
  <c r="K1250" i="13"/>
  <c r="L1250" i="13" s="1"/>
  <c r="I1251" i="13" s="1"/>
  <c r="M1440" i="14"/>
  <c r="M1439" i="13"/>
  <c r="J1436" i="13" a="1"/>
  <c r="J1436" i="13" s="1"/>
  <c r="N1437" i="13"/>
  <c r="J1435" i="14" a="1"/>
  <c r="J1435" i="14" s="1"/>
  <c r="N1436" i="14"/>
  <c r="K1251" i="13" l="1"/>
  <c r="L1251" i="13" s="1"/>
  <c r="I1252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74" i="14" l="1"/>
  <c r="L1274" i="14" s="1"/>
  <c r="I1275" i="14" s="1"/>
  <c r="K1252" i="13"/>
  <c r="L1252" i="13" s="1"/>
  <c r="I1253" i="13" s="1"/>
  <c r="J1438" i="13" a="1"/>
  <c r="J1438" i="13" s="1"/>
  <c r="N1439" i="13"/>
  <c r="M1441" i="13"/>
  <c r="M1442" i="14"/>
  <c r="J1437" i="14" a="1"/>
  <c r="J1437" i="14" s="1"/>
  <c r="N1438" i="14"/>
  <c r="K1253" i="13" l="1"/>
  <c r="L1253" i="13" s="1"/>
  <c r="I1254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4" i="13" l="1"/>
  <c r="L1254" i="13" s="1"/>
  <c r="I1255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5" i="13" l="1"/>
  <c r="L1255" i="13" s="1"/>
  <c r="I1256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6" i="13" l="1"/>
  <c r="L1256" i="13" s="1"/>
  <c r="I1257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7" i="13" l="1"/>
  <c r="L1257" i="13" s="1"/>
  <c r="I1258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8" i="13" l="1"/>
  <c r="L1258" i="13" s="1"/>
  <c r="I1259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81" i="14" l="1"/>
  <c r="L1281" i="14" s="1"/>
  <c r="I1282" i="14" s="1"/>
  <c r="K1259" i="13"/>
  <c r="L1259" i="13" s="1"/>
  <c r="I1260" i="13" s="1"/>
  <c r="N1446" i="13"/>
  <c r="J1445" i="13" a="1"/>
  <c r="J1445" i="13" s="1"/>
  <c r="M1449" i="14"/>
  <c r="M1448" i="13"/>
  <c r="N1445" i="14"/>
  <c r="J1444" i="14" a="1"/>
  <c r="J1444" i="14" s="1"/>
  <c r="K1260" i="13" l="1"/>
  <c r="L1260" i="13" s="1"/>
  <c r="I1261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83" i="14" l="1"/>
  <c r="L1283" i="14" s="1"/>
  <c r="I1284" i="14" s="1"/>
  <c r="K1261" i="13"/>
  <c r="L1261" i="13" s="1"/>
  <c r="I1262" i="13" s="1"/>
  <c r="M1451" i="14"/>
  <c r="J1446" i="14" a="1"/>
  <c r="J1446" i="14" s="1"/>
  <c r="N1447" i="14"/>
  <c r="J1447" i="13" a="1"/>
  <c r="J1447" i="13" s="1"/>
  <c r="N1448" i="13"/>
  <c r="M1450" i="13"/>
  <c r="K1262" i="13" l="1"/>
  <c r="L1262" i="13" s="1"/>
  <c r="I1263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85" i="14" l="1"/>
  <c r="L1285" i="14" s="1"/>
  <c r="I1286" i="14" s="1"/>
  <c r="K1263" i="13"/>
  <c r="L1263" i="13" s="1"/>
  <c r="I1264" i="13" s="1"/>
  <c r="N1450" i="13"/>
  <c r="J1449" i="13" a="1"/>
  <c r="J1449" i="13" s="1"/>
  <c r="N1449" i="14"/>
  <c r="J1448" i="14" a="1"/>
  <c r="J1448" i="14" s="1"/>
  <c r="M1452" i="13"/>
  <c r="M1453" i="14"/>
  <c r="K1264" i="13" l="1"/>
  <c r="L1264" i="13" s="1"/>
  <c r="I1265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87" i="14" l="1"/>
  <c r="L1287" i="14" s="1"/>
  <c r="I1288" i="14" s="1"/>
  <c r="M1454" i="13"/>
  <c r="J1451" i="13" a="1"/>
  <c r="J1451" i="13" s="1"/>
  <c r="N1452" i="13"/>
  <c r="M1455" i="14"/>
  <c r="K1265" i="13"/>
  <c r="L1265" i="13" s="1"/>
  <c r="I1266" i="13" s="1"/>
  <c r="J1450" i="14" a="1"/>
  <c r="J1450" i="14" s="1"/>
  <c r="N1451" i="14"/>
  <c r="K1266" i="13" l="1"/>
  <c r="L1266" i="13" s="1"/>
  <c r="I1267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89" i="14" l="1"/>
  <c r="L1289" i="14" s="1"/>
  <c r="I1290" i="14" s="1"/>
  <c r="K1267" i="13"/>
  <c r="L1267" i="13" s="1"/>
  <c r="I1268" i="13" s="1"/>
  <c r="M1456" i="13"/>
  <c r="N1453" i="14"/>
  <c r="J1452" i="14" a="1"/>
  <c r="J1452" i="14" s="1"/>
  <c r="N1454" i="13"/>
  <c r="J1453" i="13" a="1"/>
  <c r="J1453" i="13" s="1"/>
  <c r="M1457" i="14"/>
  <c r="K1268" i="13" l="1"/>
  <c r="L1268" i="13" s="1"/>
  <c r="I1269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91" i="14" l="1"/>
  <c r="L1291" i="14" s="1"/>
  <c r="I1292" i="14" s="1"/>
  <c r="K1269" i="13"/>
  <c r="L1269" i="13" s="1"/>
  <c r="I1270" i="13" s="1"/>
  <c r="M1458" i="13"/>
  <c r="J1454" i="14" a="1"/>
  <c r="J1454" i="14" s="1"/>
  <c r="N1455" i="14"/>
  <c r="J1455" i="13" a="1"/>
  <c r="J1455" i="13" s="1"/>
  <c r="N1456" i="13"/>
  <c r="M1459" i="14"/>
  <c r="K1270" i="13" l="1"/>
  <c r="L1270" i="13" s="1"/>
  <c r="I1271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93" i="14" l="1"/>
  <c r="L1293" i="14" s="1"/>
  <c r="I1294" i="14" s="1"/>
  <c r="K1271" i="13"/>
  <c r="L1271" i="13" s="1"/>
  <c r="I1272" i="13" s="1"/>
  <c r="N1457" i="14"/>
  <c r="J1456" i="14" a="1"/>
  <c r="J1456" i="14" s="1"/>
  <c r="N1458" i="13"/>
  <c r="J1457" i="13" a="1"/>
  <c r="J1457" i="13" s="1"/>
  <c r="M1460" i="13"/>
  <c r="M1461" i="14"/>
  <c r="K1272" i="13" l="1"/>
  <c r="L1272" i="13" s="1"/>
  <c r="I1273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95" i="14" l="1"/>
  <c r="L1295" i="14" s="1"/>
  <c r="I1296" i="14" s="1"/>
  <c r="K1273" i="13"/>
  <c r="L1273" i="13" s="1"/>
  <c r="I1274" i="13" s="1"/>
  <c r="J1459" i="13" a="1"/>
  <c r="J1459" i="13" s="1"/>
  <c r="N1460" i="13"/>
  <c r="J1458" i="14" a="1"/>
  <c r="J1458" i="14" s="1"/>
  <c r="N1459" i="14"/>
  <c r="M1462" i="13"/>
  <c r="M1463" i="14"/>
  <c r="K1274" i="13" l="1"/>
  <c r="L1274" i="13" s="1"/>
  <c r="I1275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97" i="14" l="1"/>
  <c r="L1297" i="14" s="1"/>
  <c r="I1298" i="14" s="1"/>
  <c r="K1275" i="13"/>
  <c r="L1275" i="13" s="1"/>
  <c r="I1276" i="13" s="1"/>
  <c r="M1464" i="13"/>
  <c r="N1461" i="14"/>
  <c r="J1460" i="14" a="1"/>
  <c r="J1460" i="14" s="1"/>
  <c r="N1462" i="13"/>
  <c r="J1461" i="13" a="1"/>
  <c r="J1461" i="13" s="1"/>
  <c r="M1465" i="14"/>
  <c r="K1276" i="13" l="1"/>
  <c r="L1276" i="13" s="1"/>
  <c r="I1277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99" i="14" l="1"/>
  <c r="L1299" i="14" s="1"/>
  <c r="I1300" i="14" s="1"/>
  <c r="K1277" i="13"/>
  <c r="L1277" i="13" s="1"/>
  <c r="I1278" i="13" s="1"/>
  <c r="M1466" i="13"/>
  <c r="J1463" i="13" a="1"/>
  <c r="J1463" i="13" s="1"/>
  <c r="N1464" i="13"/>
  <c r="J1462" i="14" a="1"/>
  <c r="J1462" i="14" s="1"/>
  <c r="N1463" i="14"/>
  <c r="M1467" i="14"/>
  <c r="K1278" i="13" l="1"/>
  <c r="L1278" i="13" s="1"/>
  <c r="I1279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301" i="14" l="1"/>
  <c r="L1301" i="14" s="1"/>
  <c r="I1302" i="14" s="1"/>
  <c r="K1279" i="13"/>
  <c r="L1279" i="13" s="1"/>
  <c r="I1280" i="13" s="1"/>
  <c r="N1465" i="14"/>
  <c r="J1464" i="14" a="1"/>
  <c r="J1464" i="14" s="1"/>
  <c r="N1466" i="13"/>
  <c r="J1465" i="13" a="1"/>
  <c r="J1465" i="13" s="1"/>
  <c r="M1468" i="13"/>
  <c r="M1469" i="14"/>
  <c r="K1280" i="13" l="1"/>
  <c r="L1280" i="13" s="1"/>
  <c r="I1281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303" i="14" l="1"/>
  <c r="L1303" i="14" s="1"/>
  <c r="I1304" i="14" s="1"/>
  <c r="K1281" i="13"/>
  <c r="L1281" i="13" s="1"/>
  <c r="I1282" i="13" s="1"/>
  <c r="J1467" i="13" a="1"/>
  <c r="J1467" i="13" s="1"/>
  <c r="N1468" i="13"/>
  <c r="J1466" i="14" a="1"/>
  <c r="J1466" i="14" s="1"/>
  <c r="N1467" i="14"/>
  <c r="M1470" i="13"/>
  <c r="M1471" i="14"/>
  <c r="K1282" i="13" l="1"/>
  <c r="L1282" i="13" s="1"/>
  <c r="I1283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305" i="14" l="1"/>
  <c r="L1305" i="14" s="1"/>
  <c r="I1306" i="14" s="1"/>
  <c r="K1283" i="13"/>
  <c r="L1283" i="13" s="1"/>
  <c r="I1284" i="13" s="1"/>
  <c r="N1469" i="14"/>
  <c r="J1468" i="14" a="1"/>
  <c r="J1468" i="14" s="1"/>
  <c r="M1472" i="13"/>
  <c r="N1470" i="13"/>
  <c r="J1469" i="13" a="1"/>
  <c r="J1469" i="13" s="1"/>
  <c r="M1473" i="14"/>
  <c r="K1284" i="13" l="1"/>
  <c r="L1284" i="13" s="1"/>
  <c r="I1285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307" i="14" l="1"/>
  <c r="L1307" i="14" s="1"/>
  <c r="I1308" i="14" s="1"/>
  <c r="K1285" i="13"/>
  <c r="L1285" i="13" s="1"/>
  <c r="I1286" i="13" s="1"/>
  <c r="M1475" i="14"/>
  <c r="J1470" i="14" a="1"/>
  <c r="J1470" i="14" s="1"/>
  <c r="N1471" i="14"/>
  <c r="J1471" i="13" a="1"/>
  <c r="J1471" i="13" s="1"/>
  <c r="N1472" i="13"/>
  <c r="M1474" i="13"/>
  <c r="K1286" i="13" l="1"/>
  <c r="L1286" i="13" s="1"/>
  <c r="I1287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309" i="14" l="1"/>
  <c r="L1309" i="14" s="1"/>
  <c r="I1310" i="14" s="1"/>
  <c r="K1287" i="13"/>
  <c r="L1287" i="13" s="1"/>
  <c r="I1288" i="13" s="1"/>
  <c r="M1476" i="13"/>
  <c r="N1473" i="14"/>
  <c r="J1472" i="14" a="1"/>
  <c r="J1472" i="14" s="1"/>
  <c r="N1474" i="13"/>
  <c r="J1473" i="13" a="1"/>
  <c r="J1473" i="13" s="1"/>
  <c r="M1477" i="14"/>
  <c r="K1288" i="13" l="1"/>
  <c r="L1288" i="13" s="1"/>
  <c r="I1289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311" i="14" l="1"/>
  <c r="L1311" i="14" s="1"/>
  <c r="I1312" i="14" s="1"/>
  <c r="K1289" i="13"/>
  <c r="L1289" i="13" s="1"/>
  <c r="I1290" i="13" s="1"/>
  <c r="J1475" i="13" a="1"/>
  <c r="J1475" i="13" s="1"/>
  <c r="N1476" i="13"/>
  <c r="J1474" i="14" a="1"/>
  <c r="J1474" i="14" s="1"/>
  <c r="N1475" i="14"/>
  <c r="M1479" i="14"/>
  <c r="M1478" i="13"/>
  <c r="K1290" i="13" l="1"/>
  <c r="L1290" i="13" s="1"/>
  <c r="I1291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1" i="13" l="1"/>
  <c r="L1291" i="13" s="1"/>
  <c r="I1292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314" i="14" l="1"/>
  <c r="L1314" i="14" s="1"/>
  <c r="I1315" i="14" s="1"/>
  <c r="K1292" i="13"/>
  <c r="L1292" i="13" s="1"/>
  <c r="I1293" i="13" s="1"/>
  <c r="M1481" i="13"/>
  <c r="M1482" i="14"/>
  <c r="J1478" i="13" a="1"/>
  <c r="J1478" i="13" s="1"/>
  <c r="N1479" i="13"/>
  <c r="J1477" i="14" a="1"/>
  <c r="J1477" i="14" s="1"/>
  <c r="N1478" i="14"/>
  <c r="K1293" i="13" l="1"/>
  <c r="L1293" i="13" s="1"/>
  <c r="I1294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316" i="14" l="1"/>
  <c r="L1316" i="14" s="1"/>
  <c r="I1317" i="14" s="1"/>
  <c r="K1294" i="13"/>
  <c r="L1294" i="13" s="1"/>
  <c r="I1295" i="13" s="1"/>
  <c r="J1480" i="13" a="1"/>
  <c r="J1480" i="13" s="1"/>
  <c r="N1481" i="13"/>
  <c r="M1484" i="14"/>
  <c r="M1483" i="13"/>
  <c r="J1479" i="14" a="1"/>
  <c r="J1479" i="14" s="1"/>
  <c r="N1480" i="14"/>
  <c r="K1295" i="13" l="1"/>
  <c r="L1295" i="13" s="1"/>
  <c r="I1296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318" i="14" l="1"/>
  <c r="L1318" i="14" s="1"/>
  <c r="I1319" i="14" s="1"/>
  <c r="K1296" i="13"/>
  <c r="L1296" i="13" s="1"/>
  <c r="I1297" i="13" s="1"/>
  <c r="M1485" i="13"/>
  <c r="M1486" i="14"/>
  <c r="J1482" i="13" a="1"/>
  <c r="J1482" i="13" s="1"/>
  <c r="N1483" i="13"/>
  <c r="J1481" i="14" a="1"/>
  <c r="J1481" i="14" s="1"/>
  <c r="N1482" i="14"/>
  <c r="K1297" i="13" l="1"/>
  <c r="L1297" i="13" s="1"/>
  <c r="I1298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320" i="14" l="1"/>
  <c r="L1320" i="14" s="1"/>
  <c r="I1321" i="14" s="1"/>
  <c r="K1298" i="13"/>
  <c r="L1298" i="13" s="1"/>
  <c r="I1299" i="13" s="1"/>
  <c r="M1488" i="14"/>
  <c r="M1487" i="13"/>
  <c r="J1483" i="14" a="1"/>
  <c r="J1483" i="14" s="1"/>
  <c r="N1484" i="14"/>
  <c r="J1484" i="13" a="1"/>
  <c r="J1484" i="13" s="1"/>
  <c r="N1485" i="13"/>
  <c r="K1299" i="13" l="1"/>
  <c r="L1299" i="13" s="1"/>
  <c r="I1300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322" i="14" l="1"/>
  <c r="L1322" i="14" s="1"/>
  <c r="I1323" i="14" s="1"/>
  <c r="K1300" i="13"/>
  <c r="L1300" i="13" s="1"/>
  <c r="I1301" i="13" s="1"/>
  <c r="M1489" i="13"/>
  <c r="M1490" i="14"/>
  <c r="J1485" i="14" a="1"/>
  <c r="J1485" i="14" s="1"/>
  <c r="N1486" i="14"/>
  <c r="J1486" i="13" a="1"/>
  <c r="J1486" i="13" s="1"/>
  <c r="N1487" i="13"/>
  <c r="K1301" i="13" l="1"/>
  <c r="L1301" i="13" s="1"/>
  <c r="I1302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24" i="14" l="1"/>
  <c r="L1324" i="14" s="1"/>
  <c r="I1325" i="14" s="1"/>
  <c r="K1302" i="13"/>
  <c r="L1302" i="13" s="1"/>
  <c r="I1303" i="13" s="1"/>
  <c r="J1487" i="14" a="1"/>
  <c r="J1487" i="14" s="1"/>
  <c r="N1488" i="14"/>
  <c r="J1488" i="13" a="1"/>
  <c r="J1488" i="13" s="1"/>
  <c r="N1489" i="13"/>
  <c r="M1492" i="14"/>
  <c r="M1491" i="13"/>
  <c r="K1303" i="13" l="1"/>
  <c r="L1303" i="13" s="1"/>
  <c r="I1304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26" i="14" l="1"/>
  <c r="L1326" i="14" s="1"/>
  <c r="I1327" i="14" s="1"/>
  <c r="K1304" i="13"/>
  <c r="L1304" i="13" s="1"/>
  <c r="I1305" i="13" s="1"/>
  <c r="M1493" i="13"/>
  <c r="M1494" i="14"/>
  <c r="J1489" i="14" a="1"/>
  <c r="J1489" i="14" s="1"/>
  <c r="N1490" i="14"/>
  <c r="J1490" i="13" a="1"/>
  <c r="J1490" i="13" s="1"/>
  <c r="N1491" i="13"/>
  <c r="K1305" i="13" l="1"/>
  <c r="L1305" i="13" s="1"/>
  <c r="I1306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28" i="14" l="1"/>
  <c r="L1328" i="14" s="1"/>
  <c r="I1329" i="14" s="1"/>
  <c r="K1306" i="13"/>
  <c r="L1306" i="13" s="1"/>
  <c r="I1307" i="13" s="1"/>
  <c r="M1496" i="14"/>
  <c r="J1491" i="14" a="1"/>
  <c r="J1491" i="14" s="1"/>
  <c r="N1492" i="14"/>
  <c r="M1495" i="13"/>
  <c r="J1492" i="13" a="1"/>
  <c r="J1492" i="13" s="1"/>
  <c r="N1493" i="13"/>
  <c r="K1307" i="13" l="1"/>
  <c r="L1307" i="13" s="1"/>
  <c r="I1308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30" i="14" l="1"/>
  <c r="L1330" i="14" s="1"/>
  <c r="I1331" i="14" s="1"/>
  <c r="K1308" i="13"/>
  <c r="L1308" i="13" s="1"/>
  <c r="I1309" i="13" s="1"/>
  <c r="J1494" i="13" a="1"/>
  <c r="J1494" i="13" s="1"/>
  <c r="N1495" i="13"/>
  <c r="M1498" i="14"/>
  <c r="M1497" i="13"/>
  <c r="J1493" i="14" a="1"/>
  <c r="J1493" i="14" s="1"/>
  <c r="N1494" i="14"/>
  <c r="K1309" i="13" l="1"/>
  <c r="L1309" i="13" s="1"/>
  <c r="I1310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32" i="14" l="1"/>
  <c r="L1332" i="14" s="1"/>
  <c r="I1333" i="14" s="1"/>
  <c r="K1310" i="13"/>
  <c r="L1310" i="13" s="1"/>
  <c r="I1311" i="13" s="1"/>
  <c r="J1496" i="13" a="1"/>
  <c r="J1496" i="13" s="1"/>
  <c r="N1497" i="13"/>
  <c r="M1500" i="14"/>
  <c r="M1499" i="13"/>
  <c r="J1495" i="14" a="1"/>
  <c r="J1495" i="14" s="1"/>
  <c r="N1496" i="14"/>
  <c r="K1333" i="14" l="1"/>
  <c r="L1333" i="14" s="1"/>
  <c r="I1334" i="14" s="1"/>
  <c r="K1311" i="13"/>
  <c r="L1311" i="13" s="1"/>
  <c r="I1312" i="13" s="1"/>
  <c r="M1501" i="14"/>
  <c r="N1498" i="13"/>
  <c r="J1497" i="13" a="1"/>
  <c r="J1497" i="13" s="1"/>
  <c r="N1497" i="14"/>
  <c r="J1496" i="14" a="1"/>
  <c r="J1496" i="14" s="1"/>
  <c r="M1500" i="13"/>
  <c r="K1334" i="14" l="1"/>
  <c r="L1334" i="14" s="1"/>
  <c r="I1335" i="14" s="1"/>
  <c r="K1312" i="13"/>
  <c r="L1312" i="13" s="1"/>
  <c r="I1313" i="13" s="1"/>
  <c r="M1501" i="13"/>
  <c r="J1498" i="13" a="1"/>
  <c r="J1498" i="13" s="1"/>
  <c r="N1499" i="13"/>
  <c r="J1497" i="14" a="1"/>
  <c r="J1497" i="14" s="1"/>
  <c r="N1498" i="14"/>
  <c r="M1502" i="14"/>
  <c r="K1313" i="13" l="1"/>
  <c r="L1313" i="13" s="1"/>
  <c r="I1314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36" i="14" l="1"/>
  <c r="L1336" i="14" s="1"/>
  <c r="I1337" i="14" s="1"/>
  <c r="K1314" i="13"/>
  <c r="L1314" i="13" s="1"/>
  <c r="I1315" i="13" s="1"/>
  <c r="M1503" i="13"/>
  <c r="J1499" i="14" a="1"/>
  <c r="J1499" i="14" s="1"/>
  <c r="N1500" i="14"/>
  <c r="M1504" i="14"/>
  <c r="J1500" i="13" a="1"/>
  <c r="J1500" i="13" s="1"/>
  <c r="N1501" i="13"/>
  <c r="K1337" i="14" l="1"/>
  <c r="L1337" i="14" s="1"/>
  <c r="I1338" i="14" s="1"/>
  <c r="K1315" i="13"/>
  <c r="L1315" i="13" s="1"/>
  <c r="I1316" i="13" s="1"/>
  <c r="N1501" i="14"/>
  <c r="J1500" i="14" a="1"/>
  <c r="J1500" i="14" s="1"/>
  <c r="N1502" i="13"/>
  <c r="J1501" i="13" a="1"/>
  <c r="J1501" i="13" s="1"/>
  <c r="M1505" i="14"/>
  <c r="M1504" i="13"/>
  <c r="K1316" i="13" l="1"/>
  <c r="L1316" i="13" s="1"/>
  <c r="I1317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7" i="13" l="1"/>
  <c r="L1317" i="13" s="1"/>
  <c r="I1318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8" i="13" l="1"/>
  <c r="L1318" i="13" s="1"/>
  <c r="I1319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41" i="14" l="1"/>
  <c r="L1341" i="14" s="1"/>
  <c r="I1342" i="14" s="1"/>
  <c r="K1319" i="13"/>
  <c r="L1319" i="13" s="1"/>
  <c r="I1320" i="13" s="1"/>
  <c r="N1506" i="13"/>
  <c r="J1505" i="13" a="1"/>
  <c r="J1505" i="13" s="1"/>
  <c r="M1508" i="13"/>
  <c r="N1505" i="14"/>
  <c r="J1504" i="14" a="1"/>
  <c r="J1504" i="14" s="1"/>
  <c r="M1509" i="14"/>
  <c r="K1320" i="13" l="1"/>
  <c r="L1320" i="13" s="1"/>
  <c r="I1321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1" i="13" l="1"/>
  <c r="L1321" i="13" s="1"/>
  <c r="I1322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44" i="14" l="1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/>
  <c r="L1322" i="13" s="1"/>
  <c r="I1323" i="13" s="1"/>
  <c r="K1323" i="13" l="1"/>
  <c r="L1323" i="13" s="1"/>
  <c r="I1324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46" i="14" l="1"/>
  <c r="L1346" i="14" s="1"/>
  <c r="I1347" i="14" s="1"/>
  <c r="K1324" i="13"/>
  <c r="L1324" i="13" s="1"/>
  <c r="I1325" i="13" s="1"/>
  <c r="M1513" i="13"/>
  <c r="M1514" i="14"/>
  <c r="J1509" i="14" a="1"/>
  <c r="J1509" i="14" s="1"/>
  <c r="N1510" i="14"/>
  <c r="J1510" i="13" a="1"/>
  <c r="J1510" i="13" s="1"/>
  <c r="N1511" i="13"/>
  <c r="K1347" i="14" l="1"/>
  <c r="L1347" i="14" s="1"/>
  <c r="I1348" i="14" s="1"/>
  <c r="M1515" i="14"/>
  <c r="J1511" i="13" a="1"/>
  <c r="J1511" i="13" s="1"/>
  <c r="N1512" i="13"/>
  <c r="K1325" i="13"/>
  <c r="L1325" i="13" s="1"/>
  <c r="I1326" i="13" s="1"/>
  <c r="J1510" i="14" a="1"/>
  <c r="J1510" i="14" s="1"/>
  <c r="N1511" i="14"/>
  <c r="M1514" i="13"/>
  <c r="K1326" i="13" l="1"/>
  <c r="L1326" i="13" s="1"/>
  <c r="I1327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7" i="13" l="1"/>
  <c r="L1327" i="13" s="1"/>
  <c r="I1328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50" i="14" l="1"/>
  <c r="L1350" i="14" s="1"/>
  <c r="I1351" i="14" s="1"/>
  <c r="K1328" i="13"/>
  <c r="L1328" i="13" s="1"/>
  <c r="I1329" i="13" s="1"/>
  <c r="M1517" i="13"/>
  <c r="M1518" i="14"/>
  <c r="J1513" i="14" a="1"/>
  <c r="J1513" i="14" s="1"/>
  <c r="N1514" i="14"/>
  <c r="J1514" i="13" a="1"/>
  <c r="J1514" i="13" s="1"/>
  <c r="N1515" i="13"/>
  <c r="K1351" i="14" l="1"/>
  <c r="L1351" i="14" s="1"/>
  <c r="I1352" i="14" s="1"/>
  <c r="K1329" i="13"/>
  <c r="L1329" i="13" s="1"/>
  <c r="I1330" i="13" s="1"/>
  <c r="J1515" i="13" a="1"/>
  <c r="J1515" i="13" s="1"/>
  <c r="N1516" i="13"/>
  <c r="M1519" i="14"/>
  <c r="J1514" i="14" a="1"/>
  <c r="J1514" i="14" s="1"/>
  <c r="N1515" i="14"/>
  <c r="M1518" i="13"/>
  <c r="K1352" i="14" l="1"/>
  <c r="L1352" i="14" s="1"/>
  <c r="I1353" i="14" s="1"/>
  <c r="K1330" i="13"/>
  <c r="L1330" i="13" s="1"/>
  <c r="I1331" i="13" s="1"/>
  <c r="M1520" i="14"/>
  <c r="M1519" i="13"/>
  <c r="J1515" i="14" a="1"/>
  <c r="J1515" i="14" s="1"/>
  <c r="N1516" i="14"/>
  <c r="J1516" i="13" a="1"/>
  <c r="J1516" i="13" s="1"/>
  <c r="N1517" i="13"/>
  <c r="K1331" i="13" l="1"/>
  <c r="L1331" i="13" s="1"/>
  <c r="I1332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2" i="13" l="1"/>
  <c r="L1332" i="13" s="1"/>
  <c r="I1333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55" i="14" l="1"/>
  <c r="L1355" i="14" s="1"/>
  <c r="I1356" i="14" s="1"/>
  <c r="K1333" i="13"/>
  <c r="L1333" i="13" s="1"/>
  <c r="I1334" i="13" s="1"/>
  <c r="J1519" i="13" a="1"/>
  <c r="J1519" i="13" s="1"/>
  <c r="N1520" i="13"/>
  <c r="J1518" i="14" a="1"/>
  <c r="J1518" i="14" s="1"/>
  <c r="N1519" i="14"/>
  <c r="M1522" i="13"/>
  <c r="M1523" i="14"/>
  <c r="K1334" i="13" l="1"/>
  <c r="L1334" i="13" s="1"/>
  <c r="I1335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57" i="14" l="1"/>
  <c r="L1357" i="14" s="1"/>
  <c r="I1358" i="14" s="1"/>
  <c r="K1335" i="13"/>
  <c r="L1335" i="13" s="1"/>
  <c r="I1336" i="13" s="1"/>
  <c r="N1522" i="13"/>
  <c r="J1521" i="13" a="1"/>
  <c r="J1521" i="13" s="1"/>
  <c r="M1524" i="13"/>
  <c r="N1521" i="14"/>
  <c r="J1520" i="14" a="1"/>
  <c r="J1520" i="14" s="1"/>
  <c r="M1525" i="14"/>
  <c r="J1522" i="13" l="1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/>
  <c r="L1336" i="13" s="1"/>
  <c r="I1337" i="13" s="1"/>
  <c r="K1337" i="13" l="1"/>
  <c r="L1337" i="13" s="1"/>
  <c r="I1338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8" i="13" l="1"/>
  <c r="L1338" i="13" s="1"/>
  <c r="I1339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9" i="13" l="1"/>
  <c r="L1339" i="13" s="1"/>
  <c r="I1340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62" i="14" l="1"/>
  <c r="L1362" i="14" s="1"/>
  <c r="I1363" i="14" s="1"/>
  <c r="K1340" i="13"/>
  <c r="L1340" i="13" s="1"/>
  <c r="I1341" i="13" s="1"/>
  <c r="M1529" i="13"/>
  <c r="J1525" i="14" a="1"/>
  <c r="J1525" i="14" s="1"/>
  <c r="N1526" i="14"/>
  <c r="M1530" i="14"/>
  <c r="J1526" i="13" a="1"/>
  <c r="J1526" i="13" s="1"/>
  <c r="N1527" i="13"/>
  <c r="K1341" i="13" l="1"/>
  <c r="L1341" i="13" s="1"/>
  <c r="I1342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64" i="14" l="1"/>
  <c r="L1364" i="14" s="1"/>
  <c r="I1365" i="14" s="1"/>
  <c r="K1342" i="13"/>
  <c r="L1342" i="13" s="1"/>
  <c r="I1343" i="13" s="1"/>
  <c r="M1532" i="14"/>
  <c r="J1528" i="13" a="1"/>
  <c r="J1528" i="13" s="1"/>
  <c r="N1529" i="13"/>
  <c r="M1531" i="13"/>
  <c r="J1527" i="14" a="1"/>
  <c r="J1527" i="14" s="1"/>
  <c r="N1528" i="14"/>
  <c r="K1343" i="13" l="1"/>
  <c r="L1343" i="13" s="1"/>
  <c r="I1344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66" i="14" l="1"/>
  <c r="L1366" i="14" s="1"/>
  <c r="I1367" i="14" s="1"/>
  <c r="K1344" i="13"/>
  <c r="L1344" i="13" s="1"/>
  <c r="I1345" i="13" s="1"/>
  <c r="J1529" i="14" a="1"/>
  <c r="J1529" i="14" s="1"/>
  <c r="N1530" i="14"/>
  <c r="M1534" i="14"/>
  <c r="M1533" i="13"/>
  <c r="J1530" i="13" a="1"/>
  <c r="J1530" i="13" s="1"/>
  <c r="N1531" i="13"/>
  <c r="K1345" i="13" l="1"/>
  <c r="L1345" i="13" s="1"/>
  <c r="I1346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68" i="14" l="1"/>
  <c r="L1368" i="14" s="1"/>
  <c r="I1369" i="14" s="1"/>
  <c r="K1346" i="13"/>
  <c r="L1346" i="13" s="1"/>
  <c r="I1347" i="13" s="1"/>
  <c r="J1531" i="14" a="1"/>
  <c r="J1531" i="14" s="1"/>
  <c r="N1532" i="14"/>
  <c r="M1535" i="13"/>
  <c r="J1532" i="13" a="1"/>
  <c r="J1532" i="13" s="1"/>
  <c r="N1533" i="13"/>
  <c r="M1536" i="14"/>
  <c r="K1347" i="13" l="1"/>
  <c r="L1347" i="13" s="1"/>
  <c r="I1348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70" i="14" l="1"/>
  <c r="L1370" i="14" s="1"/>
  <c r="I1371" i="14" s="1"/>
  <c r="K1348" i="13"/>
  <c r="L1348" i="13" s="1"/>
  <c r="I1349" i="13" s="1"/>
  <c r="M1537" i="13"/>
  <c r="J1533" i="14" a="1"/>
  <c r="J1533" i="14" s="1"/>
  <c r="N1534" i="14"/>
  <c r="M1538" i="14"/>
  <c r="J1534" i="13" a="1"/>
  <c r="J1534" i="13" s="1"/>
  <c r="N1535" i="13"/>
  <c r="K1349" i="13" l="1"/>
  <c r="L1349" i="13" s="1"/>
  <c r="I1350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72" i="14" l="1"/>
  <c r="L1372" i="14" s="1"/>
  <c r="I1373" i="14" s="1"/>
  <c r="K1350" i="13"/>
  <c r="L1350" i="13" s="1"/>
  <c r="I1351" i="13" s="1"/>
  <c r="J1536" i="13" a="1"/>
  <c r="J1536" i="13" s="1"/>
  <c r="N1537" i="13"/>
  <c r="J1535" i="14" a="1"/>
  <c r="J1535" i="14" s="1"/>
  <c r="N1536" i="14"/>
  <c r="M1539" i="13"/>
  <c r="M1540" i="14"/>
  <c r="K1373" i="14" l="1"/>
  <c r="L1373" i="14" s="1"/>
  <c r="I1374" i="14" s="1"/>
  <c r="N1537" i="14"/>
  <c r="J1536" i="14" a="1"/>
  <c r="J1536" i="14" s="1"/>
  <c r="N1538" i="13"/>
  <c r="J1537" i="13" a="1"/>
  <c r="J1537" i="13" s="1"/>
  <c r="M1541" i="14"/>
  <c r="K1351" i="13"/>
  <c r="L1351" i="13" s="1"/>
  <c r="I1352" i="13" s="1"/>
  <c r="M1540" i="13"/>
  <c r="K1352" i="13" l="1"/>
  <c r="L1352" i="13" s="1"/>
  <c r="I1353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3" i="13" l="1"/>
  <c r="L1353" i="13" s="1"/>
  <c r="I1354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4" i="13" l="1"/>
  <c r="L1354" i="13" s="1"/>
  <c r="I1355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77" i="14" l="1"/>
  <c r="L1377" i="14" s="1"/>
  <c r="I1378" i="14" s="1"/>
  <c r="K1355" i="13"/>
  <c r="L1355" i="13" s="1"/>
  <c r="I1356" i="13" s="1"/>
  <c r="N1542" i="13"/>
  <c r="J1541" i="13" a="1"/>
  <c r="J1541" i="13" s="1"/>
  <c r="M1544" i="13"/>
  <c r="N1541" i="14"/>
  <c r="J1540" i="14" a="1"/>
  <c r="J1540" i="14" s="1"/>
  <c r="M1545" i="14"/>
  <c r="K1356" i="13" l="1"/>
  <c r="L1356" i="13" s="1"/>
  <c r="I1357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79" i="14" l="1"/>
  <c r="L1379" i="14" s="1"/>
  <c r="I1380" i="14" s="1"/>
  <c r="K1357" i="13"/>
  <c r="L1357" i="13" s="1"/>
  <c r="I1358" i="13" s="1"/>
  <c r="J1543" i="13" a="1"/>
  <c r="J1543" i="13" s="1"/>
  <c r="N1544" i="13"/>
  <c r="M1547" i="14"/>
  <c r="J1542" i="14" a="1"/>
  <c r="J1542" i="14" s="1"/>
  <c r="N1543" i="14"/>
  <c r="M1546" i="13"/>
  <c r="K1380" i="14" l="1"/>
  <c r="L1380" i="14" s="1"/>
  <c r="I1381" i="14" s="1"/>
  <c r="M1548" i="14"/>
  <c r="M1547" i="13"/>
  <c r="K1358" i="13"/>
  <c r="L1358" i="13" s="1"/>
  <c r="I1359" i="13" s="1"/>
  <c r="J1544" i="13" a="1"/>
  <c r="J1544" i="13" s="1"/>
  <c r="N1545" i="13"/>
  <c r="J1543" i="14" a="1"/>
  <c r="J1543" i="14" s="1"/>
  <c r="N1544" i="14"/>
  <c r="K1359" i="13" l="1"/>
  <c r="L1359" i="13" s="1"/>
  <c r="I1360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82" i="14" l="1"/>
  <c r="L1382" i="14" s="1"/>
  <c r="I1383" i="14" s="1"/>
  <c r="K1360" i="13"/>
  <c r="L1360" i="13" s="1"/>
  <c r="I1361" i="13" s="1"/>
  <c r="M1549" i="13"/>
  <c r="M1550" i="14"/>
  <c r="J1546" i="13" a="1"/>
  <c r="J1546" i="13" s="1"/>
  <c r="N1547" i="13"/>
  <c r="J1545" i="14" a="1"/>
  <c r="J1545" i="14" s="1"/>
  <c r="N1546" i="14"/>
  <c r="K1383" i="14" l="1"/>
  <c r="L1383" i="14" s="1"/>
  <c r="I1384" i="14" s="1"/>
  <c r="J1546" i="14" a="1"/>
  <c r="J1546" i="14" s="1"/>
  <c r="N1547" i="14"/>
  <c r="M1551" i="14"/>
  <c r="K1361" i="13"/>
  <c r="L1361" i="13" s="1"/>
  <c r="I1362" i="13" s="1"/>
  <c r="J1547" i="13" a="1"/>
  <c r="J1547" i="13" s="1"/>
  <c r="N1548" i="13"/>
  <c r="M1550" i="13"/>
  <c r="K1362" i="13" l="1"/>
  <c r="L1362" i="13" s="1"/>
  <c r="I1363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85" i="14" l="1"/>
  <c r="L1385" i="14" s="1"/>
  <c r="I1386" i="14" s="1"/>
  <c r="K1363" i="13"/>
  <c r="L1363" i="13" s="1"/>
  <c r="I1364" i="13" s="1"/>
  <c r="N1550" i="13"/>
  <c r="J1549" i="13" a="1"/>
  <c r="J1549" i="13" s="1"/>
  <c r="N1549" i="14"/>
  <c r="J1548" i="14" a="1"/>
  <c r="J1548" i="14" s="1"/>
  <c r="M1552" i="13"/>
  <c r="M1553" i="14"/>
  <c r="K1364" i="13" l="1"/>
  <c r="L1364" i="13" s="1"/>
  <c r="I1365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87" i="14" l="1"/>
  <c r="L1387" i="14" s="1"/>
  <c r="I1388" i="14" s="1"/>
  <c r="K1365" i="13"/>
  <c r="L1365" i="13" s="1"/>
  <c r="I1366" i="13" s="1"/>
  <c r="M1555" i="14"/>
  <c r="J1551" i="13" a="1"/>
  <c r="J1551" i="13" s="1"/>
  <c r="N1552" i="13"/>
  <c r="J1550" i="14" a="1"/>
  <c r="J1550" i="14" s="1"/>
  <c r="N1551" i="14"/>
  <c r="M1554" i="13"/>
  <c r="K1366" i="13" l="1"/>
  <c r="L1366" i="13" s="1"/>
  <c r="I1367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89" i="14" l="1"/>
  <c r="L1389" i="14" s="1"/>
  <c r="I1390" i="14" s="1"/>
  <c r="K1367" i="13"/>
  <c r="L1367" i="13" s="1"/>
  <c r="I1368" i="13" s="1"/>
  <c r="N1553" i="14"/>
  <c r="J1552" i="14" a="1"/>
  <c r="J1552" i="14" s="1"/>
  <c r="N1554" i="13"/>
  <c r="J1553" i="13" a="1"/>
  <c r="J1553" i="13" s="1"/>
  <c r="M1557" i="14"/>
  <c r="M1556" i="13"/>
  <c r="K1368" i="13" l="1"/>
  <c r="L1368" i="13" s="1"/>
  <c r="I1369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91" i="14" l="1"/>
  <c r="L1391" i="14" s="1"/>
  <c r="I1392" i="14" s="1"/>
  <c r="K1369" i="13"/>
  <c r="L1369" i="13" s="1"/>
  <c r="I1370" i="13" s="1"/>
  <c r="J1555" i="13" a="1"/>
  <c r="J1555" i="13" s="1"/>
  <c r="N1556" i="13"/>
  <c r="J1554" i="14" a="1"/>
  <c r="J1554" i="14" s="1"/>
  <c r="N1555" i="14"/>
  <c r="M1559" i="14"/>
  <c r="M1558" i="13"/>
  <c r="K1392" i="14" l="1"/>
  <c r="L1392" i="14" s="1"/>
  <c r="I1393" i="14" s="1"/>
  <c r="K1370" i="13"/>
  <c r="L1370" i="13" s="1"/>
  <c r="I1371" i="13" s="1"/>
  <c r="M1560" i="14"/>
  <c r="J1555" i="14" a="1"/>
  <c r="J1555" i="14" s="1"/>
  <c r="N1556" i="14"/>
  <c r="M1559" i="13"/>
  <c r="J1556" i="13" a="1"/>
  <c r="J1556" i="13" s="1"/>
  <c r="N1557" i="13"/>
  <c r="K1371" i="13" l="1"/>
  <c r="L1371" i="13" s="1"/>
  <c r="I1372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94" i="14" l="1"/>
  <c r="L1394" i="14" s="1"/>
  <c r="I1395" i="14" s="1"/>
  <c r="K1372" i="13"/>
  <c r="L1372" i="13" s="1"/>
  <c r="I1373" i="13" s="1"/>
  <c r="J1558" i="13" a="1"/>
  <c r="J1558" i="13" s="1"/>
  <c r="N1559" i="13"/>
  <c r="M1562" i="14"/>
  <c r="M1561" i="13"/>
  <c r="J1557" i="14" a="1"/>
  <c r="J1557" i="14" s="1"/>
  <c r="N1558" i="14"/>
  <c r="K1373" i="13" l="1"/>
  <c r="L1373" i="13" s="1"/>
  <c r="I1374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96" i="14" l="1"/>
  <c r="L1396" i="14" s="1"/>
  <c r="I1397" i="14" s="1"/>
  <c r="K1374" i="13"/>
  <c r="L1374" i="13" s="1"/>
  <c r="I1375" i="13" s="1"/>
  <c r="J1560" i="13" a="1"/>
  <c r="J1560" i="13" s="1"/>
  <c r="N1561" i="13"/>
  <c r="M1564" i="14"/>
  <c r="J1559" i="14" a="1"/>
  <c r="J1559" i="14" s="1"/>
  <c r="N1560" i="14"/>
  <c r="M1563" i="13"/>
  <c r="K1375" i="13" l="1"/>
  <c r="L1375" i="13" s="1"/>
  <c r="I1376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98" i="14" l="1"/>
  <c r="L1398" i="14" s="1"/>
  <c r="I1399" i="14" s="1"/>
  <c r="K1376" i="13"/>
  <c r="L1376" i="13" s="1"/>
  <c r="I1377" i="13" s="1"/>
  <c r="J1561" i="14" a="1"/>
  <c r="J1561" i="14" s="1"/>
  <c r="N1562" i="14"/>
  <c r="M1566" i="14"/>
  <c r="M1565" i="13"/>
  <c r="J1562" i="13" a="1"/>
  <c r="J1562" i="13" s="1"/>
  <c r="N1563" i="13"/>
  <c r="K1399" i="14" l="1"/>
  <c r="L1399" i="14" s="1"/>
  <c r="I1400" i="14" s="1"/>
  <c r="K1377" i="13"/>
  <c r="L1377" i="13" s="1"/>
  <c r="I1378" i="13" s="1"/>
  <c r="M1566" i="13"/>
  <c r="J1563" i="13" a="1"/>
  <c r="J1563" i="13" s="1"/>
  <c r="N1564" i="13"/>
  <c r="M1567" i="14"/>
  <c r="J1562" i="14" a="1"/>
  <c r="J1562" i="14" s="1"/>
  <c r="N1563" i="14"/>
  <c r="K1378" i="13" l="1"/>
  <c r="L1378" i="13" s="1"/>
  <c r="I1379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401" i="14" l="1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/>
  <c r="L1379" i="13" s="1"/>
  <c r="I1380" i="13" s="1"/>
  <c r="K1380" i="13" l="1"/>
  <c r="L1380" i="13" s="1"/>
  <c r="I1381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403" i="14" l="1"/>
  <c r="L1403" i="14" s="1"/>
  <c r="I1404" i="14" s="1"/>
  <c r="K1381" i="13"/>
  <c r="L1381" i="13" s="1"/>
  <c r="I1382" i="13" s="1"/>
  <c r="J1567" i="13" a="1"/>
  <c r="J1567" i="13" s="1"/>
  <c r="N1568" i="13"/>
  <c r="J1566" i="14" a="1"/>
  <c r="J1566" i="14" s="1"/>
  <c r="N1567" i="14"/>
  <c r="M1571" i="14"/>
  <c r="M1570" i="13"/>
  <c r="K1382" i="13" l="1"/>
  <c r="L1382" i="13" s="1"/>
  <c r="I1383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405" i="14" l="1"/>
  <c r="L1405" i="14" s="1"/>
  <c r="I1406" i="14" s="1"/>
  <c r="K1383" i="13"/>
  <c r="L1383" i="13" s="1"/>
  <c r="I1384" i="13" s="1"/>
  <c r="N1570" i="13"/>
  <c r="J1569" i="13" a="1"/>
  <c r="J1569" i="13" s="1"/>
  <c r="N1569" i="14"/>
  <c r="J1568" i="14" a="1"/>
  <c r="J1568" i="14" s="1"/>
  <c r="M1573" i="14"/>
  <c r="M1572" i="13"/>
  <c r="K1406" i="14" l="1"/>
  <c r="L1406" i="14" s="1"/>
  <c r="I1407" i="14" s="1"/>
  <c r="M1573" i="13"/>
  <c r="K1384" i="13"/>
  <c r="L1384" i="13" s="1"/>
  <c r="I1385" i="13" s="1"/>
  <c r="J1569" i="14" a="1"/>
  <c r="J1569" i="14" s="1"/>
  <c r="N1570" i="14"/>
  <c r="M1574" i="14"/>
  <c r="J1570" i="13" a="1"/>
  <c r="J1570" i="13" s="1"/>
  <c r="N1571" i="13"/>
  <c r="K1407" i="14" l="1"/>
  <c r="L1407" i="14" s="1"/>
  <c r="I1408" i="14" s="1"/>
  <c r="K1385" i="13"/>
  <c r="L1385" i="13" s="1"/>
  <c r="I1386" i="13" s="1"/>
  <c r="J1570" i="14" a="1"/>
  <c r="J1570" i="14" s="1"/>
  <c r="N1571" i="14"/>
  <c r="J1571" i="13" a="1"/>
  <c r="J1571" i="13" s="1"/>
  <c r="N1572" i="13"/>
  <c r="M1574" i="13"/>
  <c r="M1575" i="14"/>
  <c r="K1408" i="14" l="1"/>
  <c r="L1408" i="14" s="1"/>
  <c r="I1409" i="14" s="1"/>
  <c r="M1576" i="14"/>
  <c r="J1572" i="13" a="1"/>
  <c r="J1572" i="13" s="1"/>
  <c r="N1573" i="13"/>
  <c r="K1386" i="13"/>
  <c r="L1386" i="13" s="1"/>
  <c r="I1387" i="13" s="1"/>
  <c r="J1571" i="14" a="1"/>
  <c r="J1571" i="14" s="1"/>
  <c r="N1572" i="14"/>
  <c r="M1575" i="13"/>
  <c r="K1387" i="13" l="1"/>
  <c r="L1387" i="13" s="1"/>
  <c r="I1388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410" i="14" l="1"/>
  <c r="L1410" i="14" s="1"/>
  <c r="I1411" i="14" s="1"/>
  <c r="K1388" i="13"/>
  <c r="L1388" i="13" s="1"/>
  <c r="I1389" i="13" s="1"/>
  <c r="M1577" i="13"/>
  <c r="J1573" i="14" a="1"/>
  <c r="J1573" i="14" s="1"/>
  <c r="N1574" i="14"/>
  <c r="M1578" i="14"/>
  <c r="J1574" i="13" a="1"/>
  <c r="J1574" i="13" s="1"/>
  <c r="N1575" i="13"/>
  <c r="K1389" i="13" l="1"/>
  <c r="L1389" i="13" s="1"/>
  <c r="I1390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90" i="13" l="1"/>
  <c r="L1390" i="13" s="1"/>
  <c r="I1391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1" i="13" l="1"/>
  <c r="L1391" i="13" s="1"/>
  <c r="I1392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414" i="14" l="1"/>
  <c r="L1414" i="14" s="1"/>
  <c r="I1415" i="14" s="1"/>
  <c r="K1392" i="13"/>
  <c r="L1392" i="13" s="1"/>
  <c r="I1393" i="13" s="1"/>
  <c r="M1582" i="14"/>
  <c r="J1578" i="13" a="1"/>
  <c r="J1578" i="13" s="1"/>
  <c r="N1579" i="13"/>
  <c r="M1581" i="13"/>
  <c r="J1577" i="14" a="1"/>
  <c r="J1577" i="14" s="1"/>
  <c r="N1578" i="14"/>
  <c r="K1415" i="14" l="1"/>
  <c r="L1415" i="14" s="1"/>
  <c r="I1416" i="14" s="1"/>
  <c r="K1393" i="13"/>
  <c r="L1393" i="13" s="1"/>
  <c r="I1394" i="13" s="1"/>
  <c r="J1578" i="14" a="1"/>
  <c r="J1578" i="14" s="1"/>
  <c r="N1579" i="14"/>
  <c r="J1579" i="13" a="1"/>
  <c r="J1579" i="13" s="1"/>
  <c r="N1580" i="13"/>
  <c r="M1582" i="13"/>
  <c r="M1583" i="14"/>
  <c r="K1394" i="13" l="1"/>
  <c r="L1394" i="13" s="1"/>
  <c r="I1395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5" i="13" l="1"/>
  <c r="L1395" i="13" s="1"/>
  <c r="I1396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418" i="14" l="1"/>
  <c r="L1418" i="14" s="1"/>
  <c r="I1419" i="14" s="1"/>
  <c r="K1396" i="13"/>
  <c r="L1396" i="13" s="1"/>
  <c r="I1397" i="13" s="1"/>
  <c r="J1581" i="14" a="1"/>
  <c r="J1581" i="14" s="1"/>
  <c r="N1582" i="14"/>
  <c r="M1586" i="14"/>
  <c r="M1585" i="13"/>
  <c r="J1582" i="13" a="1"/>
  <c r="J1582" i="13" s="1"/>
  <c r="N1583" i="13"/>
  <c r="K1419" i="14" l="1"/>
  <c r="L1419" i="14" s="1"/>
  <c r="I1420" i="14" s="1"/>
  <c r="K1397" i="13"/>
  <c r="L1397" i="13" s="1"/>
  <c r="I1398" i="13" s="1"/>
  <c r="J1583" i="13" a="1"/>
  <c r="J1583" i="13" s="1"/>
  <c r="N1584" i="13"/>
  <c r="M1587" i="14"/>
  <c r="J1582" i="14" a="1"/>
  <c r="J1582" i="14" s="1"/>
  <c r="N1583" i="14"/>
  <c r="M1586" i="13"/>
  <c r="K1398" i="13" l="1"/>
  <c r="L1398" i="13" s="1"/>
  <c r="I1399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421" i="14" l="1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/>
  <c r="L1399" i="13" s="1"/>
  <c r="I1400" i="13" s="1"/>
  <c r="K1400" i="13" l="1"/>
  <c r="L1400" i="13" s="1"/>
  <c r="I1401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23" i="14" l="1"/>
  <c r="L1423" i="14" s="1"/>
  <c r="I1424" i="14" s="1"/>
  <c r="K1401" i="13"/>
  <c r="L1401" i="13" s="1"/>
  <c r="I1402" i="13" s="1"/>
  <c r="J1586" i="14" a="1"/>
  <c r="J1586" i="14" s="1"/>
  <c r="N1587" i="14"/>
  <c r="J1587" i="13" a="1"/>
  <c r="J1587" i="13" s="1"/>
  <c r="N1588" i="13"/>
  <c r="M1590" i="13"/>
  <c r="M1591" i="14"/>
  <c r="K1402" i="13" l="1"/>
  <c r="L1402" i="13" s="1"/>
  <c r="I1403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25" i="14" l="1"/>
  <c r="L1425" i="14" s="1"/>
  <c r="I1426" i="14" s="1"/>
  <c r="K1403" i="13"/>
  <c r="L1403" i="13" s="1"/>
  <c r="I1404" i="13" s="1"/>
  <c r="N1590" i="13"/>
  <c r="J1589" i="13" a="1"/>
  <c r="J1589" i="13" s="1"/>
  <c r="M1592" i="13"/>
  <c r="N1589" i="14"/>
  <c r="J1588" i="14" a="1"/>
  <c r="J1588" i="14" s="1"/>
  <c r="M1593" i="14"/>
  <c r="K1426" i="14" l="1"/>
  <c r="L1426" i="14" s="1"/>
  <c r="I1427" i="14" s="1"/>
  <c r="K1404" i="13"/>
  <c r="L1404" i="13" s="1"/>
  <c r="I1405" i="13" s="1"/>
  <c r="J1589" i="14" a="1"/>
  <c r="J1589" i="14" s="1"/>
  <c r="N1590" i="14"/>
  <c r="M1593" i="13"/>
  <c r="M1594" i="14"/>
  <c r="J1590" i="13" a="1"/>
  <c r="J1590" i="13" s="1"/>
  <c r="N1591" i="13"/>
  <c r="K1427" i="14" l="1"/>
  <c r="L1427" i="14" s="1"/>
  <c r="I1428" i="14" s="1"/>
  <c r="K1405" i="13"/>
  <c r="L1405" i="13" s="1"/>
  <c r="I1406" i="13" s="1"/>
  <c r="M1594" i="13"/>
  <c r="J1590" i="14" a="1"/>
  <c r="J1590" i="14" s="1"/>
  <c r="N1591" i="14"/>
  <c r="J1591" i="13" a="1"/>
  <c r="J1591" i="13" s="1"/>
  <c r="N1592" i="13"/>
  <c r="M1595" i="14"/>
  <c r="K1406" i="13" l="1"/>
  <c r="L1406" i="13" s="1"/>
  <c r="I1407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29" i="14" l="1"/>
  <c r="L1429" i="14" s="1"/>
  <c r="I1430" i="14" s="1"/>
  <c r="K1407" i="13"/>
  <c r="L1407" i="13" s="1"/>
  <c r="I1408" i="13" s="1"/>
  <c r="N1594" i="13"/>
  <c r="J1593" i="13" a="1"/>
  <c r="J1593" i="13" s="1"/>
  <c r="M1596" i="13"/>
  <c r="M1597" i="14"/>
  <c r="N1593" i="14"/>
  <c r="J1592" i="14" a="1"/>
  <c r="J1592" i="14" s="1"/>
  <c r="K1430" i="14" l="1"/>
  <c r="L1430" i="14" s="1"/>
  <c r="I1431" i="14" s="1"/>
  <c r="M1597" i="13"/>
  <c r="J1593" i="14" a="1"/>
  <c r="J1593" i="14" s="1"/>
  <c r="N1594" i="14"/>
  <c r="K1408" i="13"/>
  <c r="L1408" i="13" s="1"/>
  <c r="I1409" i="13" s="1"/>
  <c r="M1598" i="14"/>
  <c r="J1594" i="13" a="1"/>
  <c r="J1594" i="13" s="1"/>
  <c r="N1595" i="13"/>
  <c r="K1431" i="14" l="1"/>
  <c r="L1431" i="14" s="1"/>
  <c r="I1432" i="14" s="1"/>
  <c r="M1599" i="14"/>
  <c r="J1595" i="13" a="1"/>
  <c r="J1595" i="13" s="1"/>
  <c r="N1596" i="13"/>
  <c r="K1409" i="13"/>
  <c r="L1409" i="13" s="1"/>
  <c r="I1410" i="13" s="1"/>
  <c r="M1598" i="13"/>
  <c r="J1594" i="14" a="1"/>
  <c r="J1594" i="14" s="1"/>
  <c r="N1595" i="14"/>
  <c r="K1410" i="13" l="1"/>
  <c r="L1410" i="13" s="1"/>
  <c r="I1411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1" i="13" l="1"/>
  <c r="L1411" i="13" s="1"/>
  <c r="I1412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34" i="14" l="1"/>
  <c r="L1434" i="14" s="1"/>
  <c r="I1435" i="14" s="1"/>
  <c r="K1412" i="13"/>
  <c r="L1412" i="13" s="1"/>
  <c r="I1413" i="13" s="1"/>
  <c r="M1602" i="14"/>
  <c r="J1598" i="13" a="1"/>
  <c r="J1598" i="13" s="1"/>
  <c r="N1599" i="13"/>
  <c r="M1601" i="13"/>
  <c r="J1597" i="14" a="1"/>
  <c r="J1597" i="14" s="1"/>
  <c r="N1598" i="14"/>
  <c r="K1435" i="14" l="1"/>
  <c r="L1435" i="14" s="1"/>
  <c r="I1436" i="14" s="1"/>
  <c r="J1599" i="13" a="1"/>
  <c r="J1599" i="13" s="1"/>
  <c r="N1600" i="13"/>
  <c r="J1598" i="14" a="1"/>
  <c r="J1598" i="14" s="1"/>
  <c r="N1599" i="14"/>
  <c r="K1413" i="13"/>
  <c r="L1413" i="13" s="1"/>
  <c r="I1414" i="13" s="1"/>
  <c r="M1602" i="13"/>
  <c r="M1603" i="14"/>
  <c r="K1436" i="14" l="1"/>
  <c r="L1436" i="14" s="1"/>
  <c r="I1437" i="14" s="1"/>
  <c r="M1604" i="14"/>
  <c r="J1600" i="13" a="1"/>
  <c r="J1600" i="13" s="1"/>
  <c r="N1601" i="13"/>
  <c r="J1599" i="14" a="1"/>
  <c r="J1599" i="14" s="1"/>
  <c r="N1600" i="14"/>
  <c r="K1414" i="13"/>
  <c r="L1414" i="13" s="1"/>
  <c r="I1415" i="13" s="1"/>
  <c r="M1603" i="13"/>
  <c r="K1437" i="14" l="1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/>
  <c r="L1415" i="13" s="1"/>
  <c r="I1416" i="13" s="1"/>
  <c r="K1416" i="13" l="1"/>
  <c r="L1416" i="13" s="1"/>
  <c r="I1417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39" i="14" l="1"/>
  <c r="L1439" i="14" s="1"/>
  <c r="I1440" i="14" s="1"/>
  <c r="K1417" i="13"/>
  <c r="L1417" i="13" s="1"/>
  <c r="I1418" i="13" s="1"/>
  <c r="J1603" i="13" a="1"/>
  <c r="J1603" i="13" s="1"/>
  <c r="N1604" i="13"/>
  <c r="M1606" i="13"/>
  <c r="M1607" i="14"/>
  <c r="J1602" i="14" a="1"/>
  <c r="J1602" i="14" s="1"/>
  <c r="N1603" i="14"/>
  <c r="K1440" i="14" l="1"/>
  <c r="L1440" i="14" s="1"/>
  <c r="I1441" i="14" s="1"/>
  <c r="M1607" i="13"/>
  <c r="J1604" i="13" a="1"/>
  <c r="J1604" i="13" s="1"/>
  <c r="N1605" i="13"/>
  <c r="J1603" i="14" a="1"/>
  <c r="J1603" i="14" s="1"/>
  <c r="N1604" i="14"/>
  <c r="K1418" i="13"/>
  <c r="L1418" i="13" s="1"/>
  <c r="I1419" i="13" s="1"/>
  <c r="M1608" i="14"/>
  <c r="K1419" i="13" l="1"/>
  <c r="L1419" i="13" s="1"/>
  <c r="I1420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42" i="14" l="1"/>
  <c r="L1442" i="14" s="1"/>
  <c r="I1443" i="14" s="1"/>
  <c r="K1420" i="13"/>
  <c r="L1420" i="13" s="1"/>
  <c r="I1421" i="13" s="1"/>
  <c r="J1606" i="13" a="1"/>
  <c r="J1606" i="13" s="1"/>
  <c r="N1607" i="13"/>
  <c r="M1610" i="14"/>
  <c r="M1609" i="13"/>
  <c r="J1605" i="14" a="1"/>
  <c r="J1605" i="14" s="1"/>
  <c r="N1606" i="14"/>
  <c r="K1421" i="13" l="1"/>
  <c r="L1421" i="13" s="1"/>
  <c r="I1422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2" i="13" l="1"/>
  <c r="L1422" i="13" s="1"/>
  <c r="I1423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45" i="14" l="1"/>
  <c r="L1445" i="14" s="1"/>
  <c r="I1446" i="14" s="1"/>
  <c r="K1423" i="13"/>
  <c r="L1423" i="13" s="1"/>
  <c r="I1424" i="13" s="1"/>
  <c r="N1609" i="14"/>
  <c r="J1608" i="14" a="1"/>
  <c r="J1608" i="14" s="1"/>
  <c r="N1610" i="13"/>
  <c r="J1609" i="13" a="1"/>
  <c r="J1609" i="13" s="1"/>
  <c r="M1613" i="14"/>
  <c r="M1612" i="13"/>
  <c r="K1446" i="14" l="1"/>
  <c r="L1446" i="14" s="1"/>
  <c r="I1447" i="14" s="1"/>
  <c r="M1614" i="14"/>
  <c r="M1613" i="13"/>
  <c r="K1424" i="13"/>
  <c r="L1424" i="13" s="1"/>
  <c r="I1425" i="13" s="1"/>
  <c r="J1610" i="13" a="1"/>
  <c r="J1610" i="13" s="1"/>
  <c r="N1611" i="13"/>
  <c r="J1609" i="14" a="1"/>
  <c r="J1609" i="14" s="1"/>
  <c r="N1610" i="14"/>
  <c r="K1425" i="13" l="1"/>
  <c r="L1425" i="13" s="1"/>
  <c r="I1426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48" i="14" l="1"/>
  <c r="L1448" i="14" s="1"/>
  <c r="I1449" i="14" s="1"/>
  <c r="K1426" i="13"/>
  <c r="L1426" i="13" s="1"/>
  <c r="I1427" i="13" s="1"/>
  <c r="M1616" i="14"/>
  <c r="J1612" i="13" a="1"/>
  <c r="J1612" i="13" s="1"/>
  <c r="N1613" i="13"/>
  <c r="M1615" i="13"/>
  <c r="J1611" i="14" a="1"/>
  <c r="J1611" i="14" s="1"/>
  <c r="N1612" i="14"/>
  <c r="K1427" i="13" l="1"/>
  <c r="L1427" i="13" s="1"/>
  <c r="I1428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50" i="14" l="1"/>
  <c r="L1450" i="14" s="1"/>
  <c r="I1451" i="14" s="1"/>
  <c r="K1428" i="13"/>
  <c r="L1428" i="13" s="1"/>
  <c r="I1429" i="13" s="1"/>
  <c r="M1618" i="14"/>
  <c r="J1614" i="13" a="1"/>
  <c r="J1614" i="13" s="1"/>
  <c r="N1615" i="13"/>
  <c r="M1617" i="13"/>
  <c r="J1613" i="14" a="1"/>
  <c r="J1613" i="14" s="1"/>
  <c r="N1614" i="14"/>
  <c r="K1451" i="14" l="1"/>
  <c r="L1451" i="14" s="1"/>
  <c r="I1452" i="14" s="1"/>
  <c r="K1429" i="13"/>
  <c r="L1429" i="13" s="1"/>
  <c r="I1430" i="13" s="1"/>
  <c r="J1614" i="14" a="1"/>
  <c r="J1614" i="14" s="1"/>
  <c r="N1615" i="14"/>
  <c r="J1615" i="13" a="1"/>
  <c r="J1615" i="13" s="1"/>
  <c r="N1616" i="13"/>
  <c r="M1618" i="13"/>
  <c r="M1619" i="14"/>
  <c r="K1430" i="13" l="1"/>
  <c r="L1430" i="13" s="1"/>
  <c r="I1431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53" i="14" l="1"/>
  <c r="L1453" i="14" s="1"/>
  <c r="I1454" i="14" s="1"/>
  <c r="K1431" i="13"/>
  <c r="L1431" i="13" s="1"/>
  <c r="I1432" i="13" s="1"/>
  <c r="N1618" i="13"/>
  <c r="J1617" i="13" a="1"/>
  <c r="J1617" i="13" s="1"/>
  <c r="N1617" i="14"/>
  <c r="J1616" i="14" a="1"/>
  <c r="J1616" i="14" s="1"/>
  <c r="M1620" i="13"/>
  <c r="M1621" i="14"/>
  <c r="K1432" i="13" l="1"/>
  <c r="L1432" i="13" s="1"/>
  <c r="I1433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55" i="14" l="1"/>
  <c r="L1455" i="14" s="1"/>
  <c r="I1456" i="14" s="1"/>
  <c r="K1433" i="13"/>
  <c r="L1433" i="13" s="1"/>
  <c r="I1434" i="13" s="1"/>
  <c r="J1619" i="13" a="1"/>
  <c r="J1619" i="13" s="1"/>
  <c r="N1620" i="13"/>
  <c r="M1623" i="14"/>
  <c r="J1618" i="14" a="1"/>
  <c r="J1618" i="14" s="1"/>
  <c r="N1619" i="14"/>
  <c r="M1622" i="13"/>
  <c r="K1456" i="14" l="1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/>
  <c r="L1434" i="13" s="1"/>
  <c r="I1435" i="13" s="1"/>
  <c r="K1435" i="13" l="1"/>
  <c r="L1435" i="13" s="1"/>
  <c r="I1436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6" i="13" l="1"/>
  <c r="L1436" i="13" s="1"/>
  <c r="I1437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59" i="14" l="1"/>
  <c r="L1459" i="14" s="1"/>
  <c r="I1460" i="14" s="1"/>
  <c r="K1437" i="13"/>
  <c r="L1437" i="13" s="1"/>
  <c r="I1438" i="13" s="1"/>
  <c r="J1623" i="13" a="1"/>
  <c r="J1623" i="13" s="1"/>
  <c r="N1624" i="13"/>
  <c r="J1622" i="14" a="1"/>
  <c r="J1622" i="14" s="1"/>
  <c r="N1623" i="14"/>
  <c r="M1626" i="13"/>
  <c r="M1627" i="14"/>
  <c r="K1438" i="13" l="1"/>
  <c r="L1438" i="13" s="1"/>
  <c r="I1439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61" i="14" l="1"/>
  <c r="L1461" i="14" s="1"/>
  <c r="I1462" i="14" s="1"/>
  <c r="K1439" i="13"/>
  <c r="L1439" i="13" s="1"/>
  <c r="I1440" i="13" s="1"/>
  <c r="N1625" i="14"/>
  <c r="J1624" i="14" a="1"/>
  <c r="J1624" i="14" s="1"/>
  <c r="M1628" i="13"/>
  <c r="N1626" i="13"/>
  <c r="J1625" i="13" a="1"/>
  <c r="J1625" i="13" s="1"/>
  <c r="M1629" i="14"/>
  <c r="K1440" i="13" l="1"/>
  <c r="L1440" i="13" s="1"/>
  <c r="I1441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63" i="14" l="1"/>
  <c r="L1463" i="14" s="1"/>
  <c r="I1464" i="14" s="1"/>
  <c r="K1441" i="13"/>
  <c r="L1441" i="13" s="1"/>
  <c r="I1442" i="13" s="1"/>
  <c r="J1626" i="14" a="1"/>
  <c r="J1626" i="14" s="1"/>
  <c r="N1627" i="14"/>
  <c r="M1630" i="13"/>
  <c r="J1627" i="13" a="1"/>
  <c r="J1627" i="13" s="1"/>
  <c r="N1628" i="13"/>
  <c r="M1631" i="14"/>
  <c r="K1442" i="13" l="1"/>
  <c r="L1442" i="13" s="1"/>
  <c r="I1443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65" i="14" l="1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/>
  <c r="L1443" i="13" s="1"/>
  <c r="I1444" i="13" s="1"/>
  <c r="K1466" i="14" l="1"/>
  <c r="L1466" i="14" s="1"/>
  <c r="I1467" i="14" s="1"/>
  <c r="K1444" i="13"/>
  <c r="L1444" i="13" s="1"/>
  <c r="I1445" i="13" s="1"/>
  <c r="J1630" i="13" a="1"/>
  <c r="J1630" i="13" s="1"/>
  <c r="N1631" i="13"/>
  <c r="J1629" i="14" a="1"/>
  <c r="J1629" i="14" s="1"/>
  <c r="N1630" i="14"/>
  <c r="M1633" i="13"/>
  <c r="M1634" i="14"/>
  <c r="K1467" i="14" l="1"/>
  <c r="L1467" i="14" s="1"/>
  <c r="I1468" i="14" s="1"/>
  <c r="M1635" i="14"/>
  <c r="J1630" i="14" a="1"/>
  <c r="J1630" i="14" s="1"/>
  <c r="N1631" i="14"/>
  <c r="K1445" i="13"/>
  <c r="L1445" i="13" s="1"/>
  <c r="I1446" i="13" s="1"/>
  <c r="J1631" i="13" a="1"/>
  <c r="J1631" i="13" s="1"/>
  <c r="N1632" i="13"/>
  <c r="M1634" i="13"/>
  <c r="K1468" i="14" l="1"/>
  <c r="L1468" i="14" s="1"/>
  <c r="I1469" i="14" s="1"/>
  <c r="M1635" i="13"/>
  <c r="M1636" i="14"/>
  <c r="K1446" i="13"/>
  <c r="L1446" i="13" s="1"/>
  <c r="I1447" i="13" s="1"/>
  <c r="J1631" i="14" a="1"/>
  <c r="J1631" i="14" s="1"/>
  <c r="N1632" i="14"/>
  <c r="J1632" i="13" a="1"/>
  <c r="J1632" i="13" s="1"/>
  <c r="N1633" i="13"/>
  <c r="K1447" i="13" l="1"/>
  <c r="L1447" i="13" s="1"/>
  <c r="I1448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70" i="14" l="1"/>
  <c r="L1470" i="14" s="1"/>
  <c r="I1471" i="14" s="1"/>
  <c r="K1448" i="13"/>
  <c r="L1448" i="13" s="1"/>
  <c r="I1449" i="13" s="1"/>
  <c r="J1633" i="14" a="1"/>
  <c r="J1633" i="14" s="1"/>
  <c r="N1634" i="14"/>
  <c r="M1637" i="13"/>
  <c r="M1638" i="14"/>
  <c r="J1634" i="13" a="1"/>
  <c r="J1634" i="13" s="1"/>
  <c r="N1635" i="13"/>
  <c r="K1471" i="14" l="1"/>
  <c r="L1471" i="14" s="1"/>
  <c r="I1472" i="14" s="1"/>
  <c r="M1639" i="14"/>
  <c r="J1635" i="13" a="1"/>
  <c r="J1635" i="13" s="1"/>
  <c r="N1636" i="13"/>
  <c r="M1638" i="13"/>
  <c r="K1449" i="13"/>
  <c r="L1449" i="13" s="1"/>
  <c r="I1450" i="13" s="1"/>
  <c r="J1634" i="14" a="1"/>
  <c r="J1634" i="14" s="1"/>
  <c r="N1635" i="14"/>
  <c r="K1450" i="13" l="1"/>
  <c r="L1450" i="13" s="1"/>
  <c r="I1451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73" i="14" l="1"/>
  <c r="L1473" i="14" s="1"/>
  <c r="I1474" i="14" s="1"/>
  <c r="K1451" i="13"/>
  <c r="L1451" i="13" s="1"/>
  <c r="I1452" i="13" s="1"/>
  <c r="N1638" i="13"/>
  <c r="J1637" i="13" a="1"/>
  <c r="J1637" i="13" s="1"/>
  <c r="N1637" i="14"/>
  <c r="J1636" i="14" a="1"/>
  <c r="J1636" i="14" s="1"/>
  <c r="M1641" i="14"/>
  <c r="M1640" i="13"/>
  <c r="K1452" i="13" l="1"/>
  <c r="L1452" i="13" s="1"/>
  <c r="I1453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75" i="14" l="1"/>
  <c r="L1475" i="14" s="1"/>
  <c r="I1476" i="14" s="1"/>
  <c r="K1453" i="13"/>
  <c r="L1453" i="13" s="1"/>
  <c r="I1454" i="13" s="1"/>
  <c r="J1639" i="13" a="1"/>
  <c r="J1639" i="13" s="1"/>
  <c r="N1640" i="13"/>
  <c r="M1642" i="13"/>
  <c r="J1638" i="14" a="1"/>
  <c r="J1638" i="14" s="1"/>
  <c r="N1639" i="14"/>
  <c r="M1643" i="14"/>
  <c r="K1454" i="13" l="1"/>
  <c r="L1454" i="13" s="1"/>
  <c r="I1455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77" i="14" l="1"/>
  <c r="L1477" i="14" s="1"/>
  <c r="I1478" i="14" s="1"/>
  <c r="K1455" i="13"/>
  <c r="L1455" i="13" s="1"/>
  <c r="I1456" i="13" s="1"/>
  <c r="N1642" i="13"/>
  <c r="J1641" i="13" a="1"/>
  <c r="J1641" i="13" s="1"/>
  <c r="M1645" i="14"/>
  <c r="N1641" i="14"/>
  <c r="J1640" i="14" a="1"/>
  <c r="J1640" i="14" s="1"/>
  <c r="M1644" i="13"/>
  <c r="K1456" i="13" l="1"/>
  <c r="L1456" i="13" s="1"/>
  <c r="I1457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79" i="14" l="1"/>
  <c r="L1479" i="14" s="1"/>
  <c r="I1480" i="14" s="1"/>
  <c r="K1457" i="13"/>
  <c r="L1457" i="13" s="1"/>
  <c r="I1458" i="13" s="1"/>
  <c r="J1643" i="13" a="1"/>
  <c r="J1643" i="13" s="1"/>
  <c r="N1644" i="13"/>
  <c r="M1646" i="13"/>
  <c r="J1642" i="14" a="1"/>
  <c r="J1642" i="14" s="1"/>
  <c r="N1643" i="14"/>
  <c r="M1647" i="14"/>
  <c r="K1458" i="13" l="1"/>
  <c r="L1458" i="13" s="1"/>
  <c r="I1459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81" i="14" l="1"/>
  <c r="L1481" i="14" s="1"/>
  <c r="I1482" i="14" s="1"/>
  <c r="K1459" i="13"/>
  <c r="L1459" i="13" s="1"/>
  <c r="I1460" i="13" s="1"/>
  <c r="M1648" i="13"/>
  <c r="N1646" i="13"/>
  <c r="J1645" i="13" a="1"/>
  <c r="J1645" i="13" s="1"/>
  <c r="N1645" i="14"/>
  <c r="J1644" i="14" a="1"/>
  <c r="J1644" i="14" s="1"/>
  <c r="M1649" i="14"/>
  <c r="K1482" i="14" l="1"/>
  <c r="L1482" i="14" s="1"/>
  <c r="I1483" i="14" s="1"/>
  <c r="J1646" i="13" a="1"/>
  <c r="J1646" i="13" s="1"/>
  <c r="N1647" i="13"/>
  <c r="M1649" i="13"/>
  <c r="M1650" i="14"/>
  <c r="K1460" i="13"/>
  <c r="L1460" i="13" s="1"/>
  <c r="I1461" i="13" s="1"/>
  <c r="J1645" i="14" a="1"/>
  <c r="J1645" i="14" s="1"/>
  <c r="N1646" i="14"/>
  <c r="K1461" i="13" l="1"/>
  <c r="L1461" i="13" s="1"/>
  <c r="I1462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2" i="13" l="1"/>
  <c r="L1462" i="13" s="1"/>
  <c r="I1463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85" i="14" l="1"/>
  <c r="L1485" i="14" s="1"/>
  <c r="I1486" i="14" s="1"/>
  <c r="K1463" i="13"/>
  <c r="L1463" i="13" s="1"/>
  <c r="I1464" i="13" s="1"/>
  <c r="M1652" i="13"/>
  <c r="M1653" i="14"/>
  <c r="N1649" i="14"/>
  <c r="J1648" i="14" a="1"/>
  <c r="J1648" i="14" s="1"/>
  <c r="N1650" i="13"/>
  <c r="J1649" i="13" a="1"/>
  <c r="J1649" i="13" s="1"/>
  <c r="K1486" i="14" l="1"/>
  <c r="L1486" i="14" s="1"/>
  <c r="I1487" i="14" s="1"/>
  <c r="J1650" i="13" a="1"/>
  <c r="J1650" i="13" s="1"/>
  <c r="N1651" i="13"/>
  <c r="M1654" i="14"/>
  <c r="K1464" i="13"/>
  <c r="L1464" i="13" s="1"/>
  <c r="I1465" i="13" s="1"/>
  <c r="M1653" i="13"/>
  <c r="J1649" i="14" a="1"/>
  <c r="J1649" i="14" s="1"/>
  <c r="N1650" i="14"/>
  <c r="K1465" i="13" l="1"/>
  <c r="L1465" i="13" s="1"/>
  <c r="I1466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88" i="14" l="1"/>
  <c r="L1488" i="14" s="1"/>
  <c r="I1489" i="14" s="1"/>
  <c r="K1466" i="13"/>
  <c r="L1466" i="13" s="1"/>
  <c r="I1467" i="13" s="1"/>
  <c r="J1652" i="13" a="1"/>
  <c r="J1652" i="13" s="1"/>
  <c r="N1653" i="13"/>
  <c r="J1651" i="14" a="1"/>
  <c r="J1651" i="14" s="1"/>
  <c r="N1652" i="14"/>
  <c r="M1656" i="14"/>
  <c r="M1655" i="13"/>
  <c r="K1489" i="14" l="1"/>
  <c r="L1489" i="14" s="1"/>
  <c r="I1490" i="14" s="1"/>
  <c r="K1467" i="13"/>
  <c r="L1467" i="13" s="1"/>
  <c r="I1468" i="13" s="1"/>
  <c r="M1656" i="13"/>
  <c r="N1654" i="13"/>
  <c r="J1653" i="13" a="1"/>
  <c r="J1653" i="13" s="1"/>
  <c r="N1653" i="14"/>
  <c r="J1652" i="14" a="1"/>
  <c r="J1652" i="14" s="1"/>
  <c r="M1657" i="14"/>
  <c r="K1468" i="13" l="1"/>
  <c r="L1468" i="13" s="1"/>
  <c r="I1469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91" i="14" l="1"/>
  <c r="L1491" i="14" s="1"/>
  <c r="I1492" i="14" s="1"/>
  <c r="K1469" i="13"/>
  <c r="L1469" i="13" s="1"/>
  <c r="I1470" i="13" s="1"/>
  <c r="J1655" i="13" a="1"/>
  <c r="J1655" i="13" s="1"/>
  <c r="N1656" i="13"/>
  <c r="J1654" i="14" a="1"/>
  <c r="J1654" i="14" s="1"/>
  <c r="N1655" i="14"/>
  <c r="M1658" i="13"/>
  <c r="M1659" i="14"/>
  <c r="K1470" i="13" l="1"/>
  <c r="L1470" i="13" s="1"/>
  <c r="I1471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93" i="14" l="1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/>
  <c r="L1471" i="13" s="1"/>
  <c r="I1472" i="13" s="1"/>
  <c r="K1472" i="13" l="1"/>
  <c r="L1472" i="13" s="1"/>
  <c r="I1473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3" i="13" l="1"/>
  <c r="L1473" i="13" s="1"/>
  <c r="I1474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96" i="14" l="1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/>
  <c r="L1474" i="13" s="1"/>
  <c r="I1475" i="13" s="1"/>
  <c r="K1475" i="13" l="1"/>
  <c r="L1475" i="13" s="1"/>
  <c r="I1476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98" i="14" l="1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/>
  <c r="L1476" i="13" s="1"/>
  <c r="I1477" i="13" s="1"/>
  <c r="K1477" i="13" l="1"/>
  <c r="L1477" i="13" s="1"/>
  <c r="I1478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500" i="14" l="1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/>
  <c r="L1478" i="13" s="1"/>
  <c r="I1479" i="13" s="1"/>
  <c r="K1479" i="13" l="1"/>
  <c r="L1479" i="13" s="1"/>
  <c r="I1480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502" i="14" l="1"/>
  <c r="L1502" i="14" s="1"/>
  <c r="I1503" i="14" s="1"/>
  <c r="K1480" i="13"/>
  <c r="L1480" i="13" s="1"/>
  <c r="I1481" i="13" s="1"/>
  <c r="J1665" i="14" a="1"/>
  <c r="J1665" i="14" s="1"/>
  <c r="N1666" i="14"/>
  <c r="M1670" i="14"/>
  <c r="M1669" i="13"/>
  <c r="J1666" i="13" a="1"/>
  <c r="J1666" i="13" s="1"/>
  <c r="N1667" i="13"/>
  <c r="K1481" i="13" l="1"/>
  <c r="L1481" i="13" s="1"/>
  <c r="I1482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2" i="13" l="1"/>
  <c r="L1482" i="13" s="1"/>
  <c r="I1483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3" i="13" l="1"/>
  <c r="L1483" i="13" s="1"/>
  <c r="I1484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506" i="14" l="1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/>
  <c r="L1484" i="13" s="1"/>
  <c r="I1485" i="13" s="1"/>
  <c r="K1507" i="14" l="1"/>
  <c r="L1507" i="14" s="1"/>
  <c r="I1508" i="14" s="1"/>
  <c r="K1485" i="13"/>
  <c r="L1485" i="13" s="1"/>
  <c r="I1486" i="13" s="1"/>
  <c r="J1670" i="14" a="1"/>
  <c r="J1670" i="14" s="1"/>
  <c r="N1671" i="14"/>
  <c r="J1671" i="13" a="1"/>
  <c r="J1671" i="13" s="1"/>
  <c r="N1672" i="13"/>
  <c r="M1674" i="13"/>
  <c r="M1675" i="14"/>
  <c r="K1486" i="13" l="1"/>
  <c r="L1486" i="13" s="1"/>
  <c r="I1487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509" i="14" l="1"/>
  <c r="L1509" i="14" s="1"/>
  <c r="I1510" i="14" s="1"/>
  <c r="K1487" i="13"/>
  <c r="L1487" i="13" s="1"/>
  <c r="I1488" i="13" s="1"/>
  <c r="N1674" i="13"/>
  <c r="J1673" i="13" a="1"/>
  <c r="J1673" i="13" s="1"/>
  <c r="M1677" i="14"/>
  <c r="N1673" i="14"/>
  <c r="J1672" i="14" a="1"/>
  <c r="J1672" i="14" s="1"/>
  <c r="M1676" i="13"/>
  <c r="K1510" i="14" l="1"/>
  <c r="L1510" i="14" s="1"/>
  <c r="I1511" i="14" s="1"/>
  <c r="K1488" i="13"/>
  <c r="L1488" i="13" s="1"/>
  <c r="I1489" i="13" s="1"/>
  <c r="M1678" i="14"/>
  <c r="M1677" i="13"/>
  <c r="J1673" i="14" a="1"/>
  <c r="J1673" i="14" s="1"/>
  <c r="N1674" i="14"/>
  <c r="J1674" i="13" a="1"/>
  <c r="J1674" i="13" s="1"/>
  <c r="N1675" i="13"/>
  <c r="K1489" i="13" l="1"/>
  <c r="L1489" i="13" s="1"/>
  <c r="I1490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512" i="14" l="1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/>
  <c r="L1490" i="13" s="1"/>
  <c r="I1491" i="13" s="1"/>
  <c r="K1491" i="13" l="1"/>
  <c r="L1491" i="13" s="1"/>
  <c r="I1492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514" i="14" l="1"/>
  <c r="L1514" i="14" s="1"/>
  <c r="I1515" i="14" s="1"/>
  <c r="K1492" i="13"/>
  <c r="L1492" i="13" s="1"/>
  <c r="I1493" i="13" s="1"/>
  <c r="M1681" i="13"/>
  <c r="M1682" i="14"/>
  <c r="J1678" i="13" a="1"/>
  <c r="J1678" i="13" s="1"/>
  <c r="N1679" i="13"/>
  <c r="J1677" i="14" a="1"/>
  <c r="J1677" i="14" s="1"/>
  <c r="N1678" i="14"/>
  <c r="K1515" i="14" l="1"/>
  <c r="L1515" i="14" s="1"/>
  <c r="I1516" i="14" s="1"/>
  <c r="K1493" i="13"/>
  <c r="L1493" i="13" s="1"/>
  <c r="I1494" i="13" s="1"/>
  <c r="M1683" i="14"/>
  <c r="J1679" i="13" a="1"/>
  <c r="J1679" i="13" s="1"/>
  <c r="N1680" i="13"/>
  <c r="J1678" i="14" a="1"/>
  <c r="J1678" i="14" s="1"/>
  <c r="N1679" i="14"/>
  <c r="M1682" i="13"/>
  <c r="K1516" i="14" l="1"/>
  <c r="L1516" i="14" s="1"/>
  <c r="I1517" i="14" s="1"/>
  <c r="K1494" i="13"/>
  <c r="L1494" i="13" s="1"/>
  <c r="I1495" i="13" s="1"/>
  <c r="J1680" i="13" a="1"/>
  <c r="J1680" i="13" s="1"/>
  <c r="N1681" i="13"/>
  <c r="M1683" i="13"/>
  <c r="J1679" i="14" a="1"/>
  <c r="J1679" i="14" s="1"/>
  <c r="N1680" i="14"/>
  <c r="M1684" i="14"/>
  <c r="K1495" i="13" l="1"/>
  <c r="L1495" i="13" s="1"/>
  <c r="I1496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518" i="14" l="1"/>
  <c r="L1518" i="14" s="1"/>
  <c r="I1519" i="14" s="1"/>
  <c r="K1496" i="13"/>
  <c r="L1496" i="13" s="1"/>
  <c r="I1497" i="13" s="1"/>
  <c r="J1681" i="14" a="1"/>
  <c r="J1681" i="14" s="1"/>
  <c r="N1682" i="14"/>
  <c r="M1686" i="14"/>
  <c r="M1685" i="13"/>
  <c r="J1682" i="13" a="1"/>
  <c r="J1682" i="13" s="1"/>
  <c r="N1683" i="13"/>
  <c r="K1519" i="14" l="1"/>
  <c r="L1519" i="14" s="1"/>
  <c r="I1520" i="14" s="1"/>
  <c r="K1497" i="13"/>
  <c r="L1497" i="13" s="1"/>
  <c r="I1498" i="13" s="1"/>
  <c r="J1683" i="13" a="1"/>
  <c r="J1683" i="13" s="1"/>
  <c r="N1684" i="13"/>
  <c r="M1687" i="14"/>
  <c r="J1682" i="14" a="1"/>
  <c r="J1682" i="14" s="1"/>
  <c r="N1683" i="14"/>
  <c r="M1686" i="13"/>
  <c r="K1498" i="13" l="1"/>
  <c r="L1498" i="13" s="1"/>
  <c r="I1499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521" i="14" l="1"/>
  <c r="L1521" i="14" s="1"/>
  <c r="I1522" i="14" s="1"/>
  <c r="K1499" i="13"/>
  <c r="L1499" i="13" s="1"/>
  <c r="I1500" i="13" s="1"/>
  <c r="M1688" i="13"/>
  <c r="N1685" i="14"/>
  <c r="J1684" i="14" a="1"/>
  <c r="J1684" i="14" s="1"/>
  <c r="N1686" i="13"/>
  <c r="J1685" i="13" a="1"/>
  <c r="J1685" i="13" s="1"/>
  <c r="M1689" i="14"/>
  <c r="K1500" i="13" l="1"/>
  <c r="L1500" i="13" s="1"/>
  <c r="I1501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23" i="14" l="1"/>
  <c r="L1523" i="14" s="1"/>
  <c r="I1524" i="14" s="1"/>
  <c r="K1501" i="13"/>
  <c r="L1501" i="13" s="1"/>
  <c r="I1502" i="13" s="1"/>
  <c r="J1686" i="14" a="1"/>
  <c r="J1686" i="14" s="1"/>
  <c r="N1687" i="14"/>
  <c r="J1687" i="13" a="1"/>
  <c r="J1687" i="13" s="1"/>
  <c r="N1688" i="13"/>
  <c r="M1690" i="13"/>
  <c r="M1691" i="14"/>
  <c r="K1502" i="13" l="1"/>
  <c r="L1502" i="13" s="1"/>
  <c r="I1503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3" i="13" l="1"/>
  <c r="L1503" i="13" s="1"/>
  <c r="I1504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26" i="14" l="1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/>
  <c r="L1504" i="13" s="1"/>
  <c r="I1505" i="13" s="1"/>
  <c r="K1505" i="13" l="1"/>
  <c r="L1505" i="13" s="1"/>
  <c r="I1506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6" i="13" l="1"/>
  <c r="L1506" i="13" s="1"/>
  <c r="I1507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29" i="14" l="1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/>
  <c r="L1507" i="13" s="1"/>
  <c r="I1508" i="13" s="1"/>
  <c r="K1508" i="13" l="1"/>
  <c r="L1508" i="13" s="1"/>
  <c r="I1509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31" i="14" l="1"/>
  <c r="L1531" i="14" s="1"/>
  <c r="I1532" i="14" s="1"/>
  <c r="K1509" i="13"/>
  <c r="L1509" i="13" s="1"/>
  <c r="I1510" i="13" s="1"/>
  <c r="J1694" i="14" a="1"/>
  <c r="J1694" i="14" s="1"/>
  <c r="N1695" i="14"/>
  <c r="M1699" i="14"/>
  <c r="J1695" i="13" a="1"/>
  <c r="J1695" i="13" s="1"/>
  <c r="N1696" i="13"/>
  <c r="M1698" i="13"/>
  <c r="K1532" i="14" l="1"/>
  <c r="L1532" i="14" s="1"/>
  <c r="I1533" i="14" s="1"/>
  <c r="K1510" i="13"/>
  <c r="L1510" i="13" s="1"/>
  <c r="I1511" i="13" s="1"/>
  <c r="M1700" i="14"/>
  <c r="M1699" i="13"/>
  <c r="J1696" i="13" a="1"/>
  <c r="J1696" i="13" s="1"/>
  <c r="N1697" i="13"/>
  <c r="J1695" i="14" a="1"/>
  <c r="J1695" i="14" s="1"/>
  <c r="N1696" i="14"/>
  <c r="K1511" i="13" l="1"/>
  <c r="L1511" i="13" s="1"/>
  <c r="I1512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34" i="14" l="1"/>
  <c r="L1534" i="14" s="1"/>
  <c r="I1535" i="14" s="1"/>
  <c r="K1512" i="13"/>
  <c r="L1512" i="13" s="1"/>
  <c r="I1513" i="13" s="1"/>
  <c r="M1702" i="14"/>
  <c r="J1698" i="13" a="1"/>
  <c r="J1698" i="13" s="1"/>
  <c r="N1699" i="13"/>
  <c r="M1701" i="13"/>
  <c r="J1697" i="14" a="1"/>
  <c r="J1697" i="14" s="1"/>
  <c r="N1698" i="14"/>
  <c r="K1535" i="14" l="1"/>
  <c r="L1535" i="14" s="1"/>
  <c r="I1536" i="14" s="1"/>
  <c r="K1513" i="13"/>
  <c r="L1513" i="13" s="1"/>
  <c r="I1514" i="13" s="1"/>
  <c r="J1699" i="13" a="1"/>
  <c r="J1699" i="13" s="1"/>
  <c r="N1700" i="13"/>
  <c r="J1698" i="14" a="1"/>
  <c r="J1698" i="14" s="1"/>
  <c r="N1699" i="14"/>
  <c r="M1702" i="13"/>
  <c r="M1703" i="14"/>
  <c r="K1514" i="13" l="1"/>
  <c r="L1514" i="13" s="1"/>
  <c r="I1515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37" i="14" l="1"/>
  <c r="L1537" i="14" s="1"/>
  <c r="I1538" i="14" s="1"/>
  <c r="K1515" i="13"/>
  <c r="L1515" i="13" s="1"/>
  <c r="I1516" i="13" s="1"/>
  <c r="M1704" i="13"/>
  <c r="M1705" i="14"/>
  <c r="N1701" i="14"/>
  <c r="J1700" i="14" a="1"/>
  <c r="J1700" i="14" s="1"/>
  <c r="N1702" i="13"/>
  <c r="J1701" i="13" a="1"/>
  <c r="J1701" i="13" s="1"/>
  <c r="K1516" i="13" l="1"/>
  <c r="L1516" i="13" s="1"/>
  <c r="I1517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7" i="13" l="1"/>
  <c r="L1517" i="13" s="1"/>
  <c r="I1518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40" i="14" l="1"/>
  <c r="L1540" i="14" s="1"/>
  <c r="I1541" i="14" s="1"/>
  <c r="K1518" i="13"/>
  <c r="L1518" i="13" s="1"/>
  <c r="I1519" i="13" s="1"/>
  <c r="J1703" i="14" a="1"/>
  <c r="J1703" i="14" s="1"/>
  <c r="N1704" i="14"/>
  <c r="M1707" i="13"/>
  <c r="J1704" i="13" a="1"/>
  <c r="J1704" i="13" s="1"/>
  <c r="N1705" i="13"/>
  <c r="M1708" i="14"/>
  <c r="K1519" i="13" l="1"/>
  <c r="L1519" i="13" s="1"/>
  <c r="I1520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42" i="14" l="1"/>
  <c r="L1542" i="14" s="1"/>
  <c r="I1543" i="14" s="1"/>
  <c r="K1520" i="13"/>
  <c r="L1520" i="13" s="1"/>
  <c r="I1521" i="13" s="1"/>
  <c r="J1705" i="14" a="1"/>
  <c r="J1705" i="14" s="1"/>
  <c r="N1706" i="14"/>
  <c r="M1710" i="14"/>
  <c r="M1709" i="13"/>
  <c r="J1706" i="13" a="1"/>
  <c r="J1706" i="13" s="1"/>
  <c r="N1707" i="13"/>
  <c r="K1521" i="13" l="1"/>
  <c r="L1521" i="13" s="1"/>
  <c r="I1522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44" i="14" l="1"/>
  <c r="L1544" i="14" s="1"/>
  <c r="I1545" i="14" s="1"/>
  <c r="K1522" i="13"/>
  <c r="L1522" i="13" s="1"/>
  <c r="I1523" i="13" s="1"/>
  <c r="J1707" i="14" a="1"/>
  <c r="J1707" i="14" s="1"/>
  <c r="N1708" i="14"/>
  <c r="J1708" i="13" a="1"/>
  <c r="J1708" i="13" s="1"/>
  <c r="N1709" i="13"/>
  <c r="M1712" i="14"/>
  <c r="M1711" i="13"/>
  <c r="K1523" i="13" l="1"/>
  <c r="L1523" i="13" s="1"/>
  <c r="I1524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46" i="14" l="1"/>
  <c r="L1546" i="14" s="1"/>
  <c r="I1547" i="14" s="1"/>
  <c r="K1524" i="13"/>
  <c r="L1524" i="13" s="1"/>
  <c r="I1525" i="13" s="1"/>
  <c r="M1714" i="14"/>
  <c r="J1710" i="13" a="1"/>
  <c r="J1710" i="13" s="1"/>
  <c r="N1711" i="13"/>
  <c r="M1713" i="13"/>
  <c r="J1709" i="14" a="1"/>
  <c r="J1709" i="14" s="1"/>
  <c r="N1710" i="14"/>
  <c r="K1547" i="14" l="1"/>
  <c r="L1547" i="14" s="1"/>
  <c r="I1548" i="14" s="1"/>
  <c r="K1525" i="13"/>
  <c r="L1525" i="13" s="1"/>
  <c r="I1526" i="13" s="1"/>
  <c r="J1710" i="14" a="1"/>
  <c r="J1710" i="14" s="1"/>
  <c r="N1711" i="14"/>
  <c r="J1711" i="13" a="1"/>
  <c r="J1711" i="13" s="1"/>
  <c r="N1712" i="13"/>
  <c r="M1714" i="13"/>
  <c r="M1715" i="14"/>
  <c r="K1526" i="13" l="1"/>
  <c r="L1526" i="13" s="1"/>
  <c r="I1527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49" i="14" l="1"/>
  <c r="L1549" i="14" s="1"/>
  <c r="I1550" i="14" s="1"/>
  <c r="K1527" i="13"/>
  <c r="L1527" i="13" s="1"/>
  <c r="I1528" i="13" s="1"/>
  <c r="N1713" i="14"/>
  <c r="J1712" i="14" a="1"/>
  <c r="J1712" i="14" s="1"/>
  <c r="M1717" i="14"/>
  <c r="N1714" i="13"/>
  <c r="J1713" i="13" a="1"/>
  <c r="J1713" i="13" s="1"/>
  <c r="M1716" i="13"/>
  <c r="K1528" i="13" l="1"/>
  <c r="L1528" i="13" s="1"/>
  <c r="I1529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9" i="13" l="1"/>
  <c r="L1529" i="13" s="1"/>
  <c r="I1530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52" i="14" l="1"/>
  <c r="L1552" i="14" s="1"/>
  <c r="I1553" i="14" s="1"/>
  <c r="K1530" i="13"/>
  <c r="L1530" i="13" s="1"/>
  <c r="I1531" i="13" s="1"/>
  <c r="N1716" i="14"/>
  <c r="J1715" i="14" a="1"/>
  <c r="J1715" i="14" s="1"/>
  <c r="J1716" i="13" a="1"/>
  <c r="J1716" i="13" s="1"/>
  <c r="N1717" i="13"/>
  <c r="M1719" i="13"/>
  <c r="M1720" i="14"/>
  <c r="K1531" i="13" l="1"/>
  <c r="L1531" i="13" s="1"/>
  <c r="I1532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54" i="14" l="1"/>
  <c r="L1554" i="14" s="1"/>
  <c r="I1555" i="14" s="1"/>
  <c r="K1532" i="13"/>
  <c r="L1532" i="13" s="1"/>
  <c r="I1533" i="13" s="1"/>
  <c r="N1718" i="14"/>
  <c r="J1717" i="14" a="1"/>
  <c r="J1717" i="14" s="1"/>
  <c r="M1722" i="14"/>
  <c r="M1721" i="13"/>
  <c r="J1718" i="13" a="1"/>
  <c r="J1718" i="13" s="1"/>
  <c r="N1719" i="13"/>
  <c r="J1719" i="13" l="1" a="1"/>
  <c r="J1719" i="13" s="1"/>
  <c r="N1720" i="13"/>
  <c r="M1723" i="14"/>
  <c r="K1533" i="13"/>
  <c r="L1533" i="13" s="1"/>
  <c r="I1534" i="13" s="1"/>
  <c r="M1722" i="13"/>
  <c r="J1718" i="14" a="1"/>
  <c r="J1718" i="14" s="1"/>
  <c r="N1719" i="14"/>
  <c r="K1555" i="14"/>
  <c r="L1555" i="14" s="1"/>
  <c r="I1556" i="14" s="1"/>
  <c r="K1556" i="14" l="1"/>
  <c r="L1556" i="14" s="1"/>
  <c r="I1557" i="14" s="1"/>
  <c r="K1534" i="13"/>
  <c r="L1534" i="13" s="1"/>
  <c r="I1535" i="13" s="1"/>
  <c r="M1723" i="13"/>
  <c r="M1724" i="14"/>
  <c r="N1720" i="14"/>
  <c r="J1719" i="14" a="1"/>
  <c r="J1719" i="14" s="1"/>
  <c r="J1720" i="13" a="1"/>
  <c r="J1720" i="13" s="1"/>
  <c r="N1721" i="13"/>
  <c r="K1535" i="13" l="1"/>
  <c r="L1535" i="13" s="1"/>
  <c r="I1536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6" i="13" l="1"/>
  <c r="L1536" i="13" s="1"/>
  <c r="I1537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59" i="14" l="1"/>
  <c r="L1559" i="14" s="1"/>
  <c r="I1560" i="14" s="1"/>
  <c r="K1537" i="13"/>
  <c r="L1537" i="13" s="1"/>
  <c r="I1538" i="13" s="1"/>
  <c r="J1723" i="13" a="1"/>
  <c r="J1723" i="13" s="1"/>
  <c r="N1724" i="13"/>
  <c r="M1726" i="13"/>
  <c r="J1722" i="14" a="1"/>
  <c r="J1722" i="14" s="1"/>
  <c r="N1723" i="14"/>
  <c r="M1727" i="14"/>
  <c r="K1538" i="13" l="1"/>
  <c r="L1538" i="13" s="1"/>
  <c r="I1539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9" i="13" l="1"/>
  <c r="L1539" i="13" s="1"/>
  <c r="I1540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62" i="14" l="1"/>
  <c r="L1562" i="14" s="1"/>
  <c r="I1563" i="14" s="1"/>
  <c r="K1540" i="13"/>
  <c r="L1540" i="13" s="1"/>
  <c r="I1541" i="13" s="1"/>
  <c r="J1726" i="13" a="1"/>
  <c r="J1726" i="13" s="1"/>
  <c r="N1727" i="13"/>
  <c r="J1725" i="14" a="1"/>
  <c r="J1725" i="14" s="1"/>
  <c r="N1726" i="14"/>
  <c r="M1730" i="14"/>
  <c r="M1729" i="13"/>
  <c r="K1541" i="13" l="1"/>
  <c r="L1541" i="13" s="1"/>
  <c r="I1542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64" i="14" l="1"/>
  <c r="L1564" i="14" s="1"/>
  <c r="I1565" i="14" s="1"/>
  <c r="K1542" i="13"/>
  <c r="L1542" i="13" s="1"/>
  <c r="I1543" i="13" s="1"/>
  <c r="M1732" i="14"/>
  <c r="M1731" i="13"/>
  <c r="N1728" i="14"/>
  <c r="J1727" i="14" a="1"/>
  <c r="J1727" i="14" s="1"/>
  <c r="J1728" i="13" a="1"/>
  <c r="J1728" i="13" s="1"/>
  <c r="N1729" i="13"/>
  <c r="K1565" i="14" l="1"/>
  <c r="L1565" i="14" s="1"/>
  <c r="I1566" i="14" s="1"/>
  <c r="N1730" i="13"/>
  <c r="J1729" i="13" a="1"/>
  <c r="J1729" i="13" s="1"/>
  <c r="K1543" i="13"/>
  <c r="L1543" i="13" s="1"/>
  <c r="I1544" i="13" s="1"/>
  <c r="M1732" i="13"/>
  <c r="J1728" i="14" a="1"/>
  <c r="J1728" i="14" s="1"/>
  <c r="N1729" i="14"/>
  <c r="M1733" i="14"/>
  <c r="K1544" i="13" l="1"/>
  <c r="L1544" i="13" s="1"/>
  <c r="I1545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67" i="14" l="1"/>
  <c r="L1567" i="14" s="1"/>
  <c r="I1568" i="14" s="1"/>
  <c r="K1545" i="13"/>
  <c r="L1545" i="13" s="1"/>
  <c r="I1546" i="13" s="1"/>
  <c r="M1734" i="13"/>
  <c r="J1730" i="14" a="1"/>
  <c r="J1730" i="14" s="1"/>
  <c r="N1731" i="14"/>
  <c r="J1731" i="13" a="1"/>
  <c r="J1731" i="13" s="1"/>
  <c r="N1732" i="13"/>
  <c r="M1735" i="14"/>
  <c r="K1546" i="13" l="1"/>
  <c r="L1546" i="13" s="1"/>
  <c r="I1547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7" i="13" l="1"/>
  <c r="L1547" i="13" s="1"/>
  <c r="I1548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70" i="14" l="1"/>
  <c r="L1570" i="14" s="1"/>
  <c r="I1571" i="14" s="1"/>
  <c r="K1548" i="13"/>
  <c r="L1548" i="13" s="1"/>
  <c r="I1549" i="13" s="1"/>
  <c r="J1733" i="14" a="1"/>
  <c r="J1733" i="14" s="1"/>
  <c r="N1734" i="14"/>
  <c r="M1737" i="13"/>
  <c r="J1734" i="13" a="1"/>
  <c r="J1734" i="13" s="1"/>
  <c r="N1735" i="13"/>
  <c r="M1738" i="14"/>
  <c r="K1549" i="13" l="1"/>
  <c r="L1549" i="13" s="1"/>
  <c r="I1550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72" i="14" l="1"/>
  <c r="L1572" i="14" s="1"/>
  <c r="I1573" i="14" s="1"/>
  <c r="K1550" i="13"/>
  <c r="L1550" i="13" s="1"/>
  <c r="I1551" i="13" s="1"/>
  <c r="J1736" i="13" a="1"/>
  <c r="J1736" i="13" s="1"/>
  <c r="N1737" i="13"/>
  <c r="M1740" i="14"/>
  <c r="N1736" i="14"/>
  <c r="J1735" i="14" a="1"/>
  <c r="J1735" i="14" s="1"/>
  <c r="M1739" i="13"/>
  <c r="K1551" i="13" l="1"/>
  <c r="L1551" i="13" s="1"/>
  <c r="I1552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74" i="14" l="1"/>
  <c r="L1574" i="14" s="1"/>
  <c r="I1575" i="14" s="1"/>
  <c r="K1552" i="13"/>
  <c r="L1552" i="13" s="1"/>
  <c r="I1553" i="13" s="1"/>
  <c r="J1737" i="14" a="1"/>
  <c r="J1737" i="14" s="1"/>
  <c r="N1738" i="14"/>
  <c r="M1742" i="14"/>
  <c r="M1741" i="13"/>
  <c r="J1738" i="13" a="1"/>
  <c r="J1738" i="13" s="1"/>
  <c r="N1739" i="13"/>
  <c r="K1575" i="14" l="1"/>
  <c r="L1575" i="14" s="1"/>
  <c r="I1576" i="14" s="1"/>
  <c r="J1739" i="13" a="1"/>
  <c r="J1739" i="13" s="1"/>
  <c r="N1740" i="13"/>
  <c r="M1743" i="14"/>
  <c r="K1553" i="13"/>
  <c r="L1553" i="13" s="1"/>
  <c r="I1554" i="13" s="1"/>
  <c r="J1738" i="14" a="1"/>
  <c r="J1738" i="14" s="1"/>
  <c r="N1739" i="14"/>
  <c r="M1742" i="13"/>
  <c r="K1576" i="14" l="1"/>
  <c r="L1576" i="14" s="1"/>
  <c r="I1577" i="14" s="1"/>
  <c r="M1743" i="13"/>
  <c r="K1554" i="13"/>
  <c r="L1554" i="13" s="1"/>
  <c r="I1555" i="13" s="1"/>
  <c r="J1740" i="13" a="1"/>
  <c r="J1740" i="13" s="1"/>
  <c r="N1741" i="13"/>
  <c r="N1740" i="14"/>
  <c r="J1739" i="14" a="1"/>
  <c r="J1739" i="14" s="1"/>
  <c r="M1744" i="14"/>
  <c r="J1740" i="14" l="1" a="1"/>
  <c r="J1740" i="14" s="1"/>
  <c r="N1741" i="14"/>
  <c r="K1555" i="13"/>
  <c r="L1555" i="13" s="1"/>
  <c r="I1556" i="13" s="1"/>
  <c r="K1577" i="14"/>
  <c r="L1577" i="14" s="1"/>
  <c r="I1578" i="14" s="1"/>
  <c r="N1742" i="13"/>
  <c r="J1741" i="13" a="1"/>
  <c r="J1741" i="13" s="1"/>
  <c r="M1744" i="13"/>
  <c r="M1745" i="14"/>
  <c r="K1556" i="13" l="1"/>
  <c r="L1556" i="13" s="1"/>
  <c r="I1557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79" i="14" l="1"/>
  <c r="L1579" i="14" s="1"/>
  <c r="I1580" i="14" s="1"/>
  <c r="K1557" i="13"/>
  <c r="L1557" i="13" s="1"/>
  <c r="I1558" i="13" s="1"/>
  <c r="J1743" i="13" a="1"/>
  <c r="J1743" i="13" s="1"/>
  <c r="N1744" i="13"/>
  <c r="J1742" i="14" a="1"/>
  <c r="J1742" i="14" s="1"/>
  <c r="N1743" i="14"/>
  <c r="M1747" i="14"/>
  <c r="M1746" i="13"/>
  <c r="K1558" i="13" l="1"/>
  <c r="L1558" i="13" s="1"/>
  <c r="I1559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81" i="14" l="1"/>
  <c r="L1581" i="14" s="1"/>
  <c r="I1582" i="14" s="1"/>
  <c r="K1559" i="13"/>
  <c r="L1559" i="13" s="1"/>
  <c r="I1560" i="13" s="1"/>
  <c r="N1746" i="13"/>
  <c r="J1745" i="13" a="1"/>
  <c r="J1745" i="13" s="1"/>
  <c r="M1749" i="14"/>
  <c r="M1748" i="13"/>
  <c r="J1744" i="14" a="1"/>
  <c r="J1744" i="14" s="1"/>
  <c r="N1745" i="14"/>
  <c r="K1560" i="13" l="1"/>
  <c r="L1560" i="13" s="1"/>
  <c r="I1561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83" i="14" l="1"/>
  <c r="L1583" i="14" s="1"/>
  <c r="I1584" i="14" s="1"/>
  <c r="K1561" i="13"/>
  <c r="L1561" i="13" s="1"/>
  <c r="I1562" i="13" s="1"/>
  <c r="J1747" i="13" a="1"/>
  <c r="J1747" i="13" s="1"/>
  <c r="N1748" i="13"/>
  <c r="M1751" i="14"/>
  <c r="J1746" i="14" a="1"/>
  <c r="J1746" i="14" s="1"/>
  <c r="N1747" i="14"/>
  <c r="M1750" i="13"/>
  <c r="K1562" i="13" l="1"/>
  <c r="L1562" i="13" s="1"/>
  <c r="I1563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85" i="14" l="1"/>
  <c r="L1585" i="14" s="1"/>
  <c r="I1586" i="14" s="1"/>
  <c r="K1563" i="13"/>
  <c r="L1563" i="13" s="1"/>
  <c r="I1564" i="13" s="1"/>
  <c r="N1750" i="13"/>
  <c r="J1749" i="13" a="1"/>
  <c r="J1749" i="13" s="1"/>
  <c r="M1753" i="14"/>
  <c r="M1752" i="13"/>
  <c r="J1748" i="14" a="1"/>
  <c r="J1748" i="14" s="1"/>
  <c r="N1749" i="14"/>
  <c r="K1586" i="14" l="1"/>
  <c r="L1586" i="14" s="1"/>
  <c r="I1587" i="14" s="1"/>
  <c r="J1749" i="14" a="1"/>
  <c r="J1749" i="14" s="1"/>
  <c r="N1750" i="14"/>
  <c r="K1564" i="13"/>
  <c r="L1564" i="13" s="1"/>
  <c r="I1565" i="13" s="1"/>
  <c r="M1753" i="13"/>
  <c r="M1754" i="14"/>
  <c r="J1750" i="13" a="1"/>
  <c r="J1750" i="13" s="1"/>
  <c r="N1751" i="13"/>
  <c r="K1565" i="13" l="1"/>
  <c r="L1565" i="13" s="1"/>
  <c r="I1566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6" i="13" l="1"/>
  <c r="L1566" i="13" s="1"/>
  <c r="I1567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7" i="13" l="1"/>
  <c r="L1567" i="13" s="1"/>
  <c r="I1568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90" i="14" l="1"/>
  <c r="L1590" i="14" s="1"/>
  <c r="I1591" i="14" s="1"/>
  <c r="K1568" i="13"/>
  <c r="L1568" i="13" s="1"/>
  <c r="I1569" i="13" s="1"/>
  <c r="J1754" i="13" a="1"/>
  <c r="J1754" i="13" s="1"/>
  <c r="N1755" i="13"/>
  <c r="M1758" i="14"/>
  <c r="J1753" i="14" a="1"/>
  <c r="J1753" i="14" s="1"/>
  <c r="N1754" i="14"/>
  <c r="M1757" i="13"/>
  <c r="K1591" i="14" l="1"/>
  <c r="L1591" i="14" s="1"/>
  <c r="I1592" i="14" s="1"/>
  <c r="J1754" i="14" a="1"/>
  <c r="J1754" i="14" s="1"/>
  <c r="N1755" i="14"/>
  <c r="M1759" i="14"/>
  <c r="M1758" i="13"/>
  <c r="K1569" i="13"/>
  <c r="L1569" i="13" s="1"/>
  <c r="I1570" i="13" s="1"/>
  <c r="J1755" i="13" a="1"/>
  <c r="J1755" i="13" s="1"/>
  <c r="N1756" i="13"/>
  <c r="K1570" i="13" l="1"/>
  <c r="L1570" i="13" s="1"/>
  <c r="I1571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93" i="14" l="1"/>
  <c r="L1593" i="14" s="1"/>
  <c r="I1594" i="14" s="1"/>
  <c r="K1571" i="13"/>
  <c r="L1571" i="13" s="1"/>
  <c r="I1572" i="13" s="1"/>
  <c r="M1761" i="14"/>
  <c r="M1760" i="13"/>
  <c r="N1758" i="13"/>
  <c r="J1757" i="13" a="1"/>
  <c r="J1757" i="13" s="1"/>
  <c r="J1756" i="14" a="1"/>
  <c r="J1756" i="14" s="1"/>
  <c r="N1757" i="14"/>
  <c r="K1594" i="14" l="1"/>
  <c r="L1594" i="14" s="1"/>
  <c r="I1595" i="14" s="1"/>
  <c r="J1757" i="14" a="1"/>
  <c r="J1757" i="14" s="1"/>
  <c r="N1758" i="14"/>
  <c r="M1761" i="13"/>
  <c r="K1572" i="13"/>
  <c r="L1572" i="13" s="1"/>
  <c r="I1573" i="13" s="1"/>
  <c r="J1758" i="13" a="1"/>
  <c r="J1758" i="13" s="1"/>
  <c r="N1759" i="13"/>
  <c r="M1762" i="14"/>
  <c r="K1595" i="14" l="1"/>
  <c r="L1595" i="14" s="1"/>
  <c r="I1596" i="14" s="1"/>
  <c r="M1763" i="14"/>
  <c r="J1758" i="14" a="1"/>
  <c r="J1758" i="14" s="1"/>
  <c r="N1759" i="14"/>
  <c r="K1573" i="13"/>
  <c r="L1573" i="13" s="1"/>
  <c r="I1574" i="13" s="1"/>
  <c r="J1759" i="13" a="1"/>
  <c r="J1759" i="13" s="1"/>
  <c r="N1760" i="13"/>
  <c r="M1762" i="13"/>
  <c r="K1574" i="13" l="1"/>
  <c r="L1574" i="13" s="1"/>
  <c r="I1575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97" i="14" l="1"/>
  <c r="L1597" i="14" s="1"/>
  <c r="I1598" i="14" s="1"/>
  <c r="K1575" i="13"/>
  <c r="L1575" i="13" s="1"/>
  <c r="I1576" i="13" s="1"/>
  <c r="M1764" i="13"/>
  <c r="N1762" i="13"/>
  <c r="J1761" i="13" a="1"/>
  <c r="J1761" i="13" s="1"/>
  <c r="J1760" i="14" a="1"/>
  <c r="J1760" i="14" s="1"/>
  <c r="N1761" i="14"/>
  <c r="M1765" i="14"/>
  <c r="K1576" i="13" l="1"/>
  <c r="L1576" i="13" s="1"/>
  <c r="I1577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99" i="14" l="1"/>
  <c r="L1599" i="14" s="1"/>
  <c r="I1600" i="14" s="1"/>
  <c r="K1577" i="13"/>
  <c r="L1577" i="13" s="1"/>
  <c r="I1578" i="13" s="1"/>
  <c r="J1762" i="14" a="1"/>
  <c r="J1762" i="14" s="1"/>
  <c r="N1763" i="14"/>
  <c r="M1767" i="14"/>
  <c r="J1763" i="13" a="1"/>
  <c r="J1763" i="13" s="1"/>
  <c r="N1764" i="13"/>
  <c r="M1766" i="13"/>
  <c r="K1578" i="13" l="1"/>
  <c r="L1578" i="13" s="1"/>
  <c r="I1579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601" i="14" l="1"/>
  <c r="L1601" i="14" s="1"/>
  <c r="I1602" i="14" s="1"/>
  <c r="K1579" i="13"/>
  <c r="L1579" i="13" s="1"/>
  <c r="I1580" i="13" s="1"/>
  <c r="J1764" i="14" a="1"/>
  <c r="J1764" i="14" s="1"/>
  <c r="N1765" i="14"/>
  <c r="M1769" i="14"/>
  <c r="N1766" i="13"/>
  <c r="J1765" i="13" a="1"/>
  <c r="J1765" i="13" s="1"/>
  <c r="M1768" i="13"/>
  <c r="K1580" i="13" l="1"/>
  <c r="L1580" i="13" s="1"/>
  <c r="I1581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603" i="14" l="1"/>
  <c r="L1603" i="14" s="1"/>
  <c r="I1604" i="14" s="1"/>
  <c r="K1581" i="13"/>
  <c r="L1581" i="13" s="1"/>
  <c r="I1582" i="13" s="1"/>
  <c r="J1766" i="14" a="1"/>
  <c r="J1766" i="14" s="1"/>
  <c r="N1767" i="14"/>
  <c r="M1770" i="13"/>
  <c r="M1771" i="14"/>
  <c r="J1767" i="13" a="1"/>
  <c r="J1767" i="13" s="1"/>
  <c r="N1768" i="13"/>
  <c r="K1582" i="13" l="1"/>
  <c r="L1582" i="13" s="1"/>
  <c r="I1583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3" i="13" l="1"/>
  <c r="L1583" i="13" s="1"/>
  <c r="I1584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4" i="13" l="1"/>
  <c r="L1584" i="13" s="1"/>
  <c r="I1585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607" i="14" l="1"/>
  <c r="L1607" i="14" s="1"/>
  <c r="I1608" i="14" s="1"/>
  <c r="K1585" i="13"/>
  <c r="L1585" i="13" s="1"/>
  <c r="I1586" i="13" s="1"/>
  <c r="J1770" i="14" a="1"/>
  <c r="J1770" i="14" s="1"/>
  <c r="N1771" i="14"/>
  <c r="M1774" i="13"/>
  <c r="J1771" i="13" a="1"/>
  <c r="J1771" i="13" s="1"/>
  <c r="N1772" i="13"/>
  <c r="M1775" i="14"/>
  <c r="K1586" i="13" l="1"/>
  <c r="L1586" i="13" s="1"/>
  <c r="I1587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609" i="14" l="1"/>
  <c r="L1609" i="14" s="1"/>
  <c r="I1610" i="14" s="1"/>
  <c r="K1587" i="13"/>
  <c r="L1587" i="13" s="1"/>
  <c r="I1588" i="13" s="1"/>
  <c r="J1772" i="14" a="1"/>
  <c r="J1772" i="14" s="1"/>
  <c r="N1773" i="14"/>
  <c r="M1777" i="14"/>
  <c r="N1774" i="13"/>
  <c r="J1773" i="13" a="1"/>
  <c r="J1773" i="13" s="1"/>
  <c r="M1776" i="13"/>
  <c r="K1610" i="14" l="1"/>
  <c r="L1610" i="14" s="1"/>
  <c r="I1611" i="14" s="1"/>
  <c r="M1777" i="13"/>
  <c r="M1778" i="14"/>
  <c r="K1588" i="13"/>
  <c r="L1588" i="13" s="1"/>
  <c r="I1589" i="13" s="1"/>
  <c r="J1773" i="14" a="1"/>
  <c r="J1773" i="14" s="1"/>
  <c r="N1774" i="14"/>
  <c r="J1774" i="13" a="1"/>
  <c r="J1774" i="13" s="1"/>
  <c r="N1775" i="13"/>
  <c r="K1589" i="13" l="1"/>
  <c r="L1589" i="13" s="1"/>
  <c r="I1590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612" i="14" l="1"/>
  <c r="L1612" i="14" s="1"/>
  <c r="I1613" i="14" s="1"/>
  <c r="K1590" i="13"/>
  <c r="L1590" i="13" s="1"/>
  <c r="I1591" i="13" s="1"/>
  <c r="N1776" i="14"/>
  <c r="J1775" i="14" a="1"/>
  <c r="J1775" i="14" s="1"/>
  <c r="M1780" i="14"/>
  <c r="M1779" i="13"/>
  <c r="J1776" i="13" a="1"/>
  <c r="J1776" i="13" s="1"/>
  <c r="N1777" i="13"/>
  <c r="K1591" i="13" l="1"/>
  <c r="L1591" i="13" s="1"/>
  <c r="I1592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2" i="13" l="1"/>
  <c r="L1592" i="13" s="1"/>
  <c r="I1593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3" i="13" l="1"/>
  <c r="L1593" i="13" s="1"/>
  <c r="I1594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4" i="13" l="1"/>
  <c r="L1594" i="13" s="1"/>
  <c r="I1595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617" i="14" l="1"/>
  <c r="L1617" i="14" s="1"/>
  <c r="I1618" i="14" s="1"/>
  <c r="K1595" i="13"/>
  <c r="L1595" i="13" s="1"/>
  <c r="I1596" i="13" s="1"/>
  <c r="N1782" i="13"/>
  <c r="J1781" i="13" a="1"/>
  <c r="J1781" i="13" s="1"/>
  <c r="M1784" i="13"/>
  <c r="J1780" i="14" a="1"/>
  <c r="J1780" i="14" s="1"/>
  <c r="N1781" i="14"/>
  <c r="M1785" i="14"/>
  <c r="K1596" i="13" l="1"/>
  <c r="L1596" i="13" s="1"/>
  <c r="I1597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619" i="14" l="1"/>
  <c r="L1619" i="14" s="1"/>
  <c r="I1620" i="14" s="1"/>
  <c r="K1597" i="13"/>
  <c r="L1597" i="13" s="1"/>
  <c r="I1598" i="13" s="1"/>
  <c r="J1783" i="13" a="1"/>
  <c r="J1783" i="13" s="1"/>
  <c r="N1784" i="13"/>
  <c r="M1786" i="13"/>
  <c r="J1782" i="14" a="1"/>
  <c r="J1782" i="14" s="1"/>
  <c r="N1783" i="14"/>
  <c r="M1787" i="14"/>
  <c r="N1784" i="14" l="1"/>
  <c r="J1783" i="14" a="1"/>
  <c r="J1783" i="14" s="1"/>
  <c r="M1788" i="14"/>
  <c r="M1787" i="13"/>
  <c r="K1598" i="13"/>
  <c r="L1598" i="13" s="1"/>
  <c r="I1599" i="13" s="1"/>
  <c r="J1784" i="13" a="1"/>
  <c r="J1784" i="13" s="1"/>
  <c r="N1785" i="13"/>
  <c r="K1620" i="14"/>
  <c r="L1620" i="14" s="1"/>
  <c r="I1621" i="14" s="1"/>
  <c r="K1621" i="14" l="1"/>
  <c r="L1621" i="14" s="1"/>
  <c r="I1622" i="14" s="1"/>
  <c r="K1599" i="13"/>
  <c r="L1599" i="13" s="1"/>
  <c r="I1600" i="13" s="1"/>
  <c r="N1786" i="13"/>
  <c r="J1785" i="13" a="1"/>
  <c r="J1785" i="13" s="1"/>
  <c r="M1788" i="13"/>
  <c r="M1789" i="14"/>
  <c r="J1784" i="14" a="1"/>
  <c r="J1784" i="14" s="1"/>
  <c r="N1785" i="14"/>
  <c r="K1600" i="13" l="1"/>
  <c r="L1600" i="13" s="1"/>
  <c r="I1601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23" i="14" l="1"/>
  <c r="L1623" i="14" s="1"/>
  <c r="I1624" i="14" s="1"/>
  <c r="K1601" i="13"/>
  <c r="L1601" i="13" s="1"/>
  <c r="I1602" i="13" s="1"/>
  <c r="J1787" i="13" a="1"/>
  <c r="J1787" i="13" s="1"/>
  <c r="N1788" i="13"/>
  <c r="M1790" i="13"/>
  <c r="J1786" i="14" a="1"/>
  <c r="J1786" i="14" s="1"/>
  <c r="N1787" i="14"/>
  <c r="M1791" i="14"/>
  <c r="K1602" i="13" l="1"/>
  <c r="L1602" i="13" s="1"/>
  <c r="I1603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25" i="14" l="1"/>
  <c r="L1625" i="14" s="1"/>
  <c r="I1626" i="14" s="1"/>
  <c r="K1603" i="13"/>
  <c r="L1603" i="13" s="1"/>
  <c r="I1604" i="13" s="1"/>
  <c r="J1788" i="14" a="1"/>
  <c r="J1788" i="14" s="1"/>
  <c r="N1789" i="14"/>
  <c r="M1792" i="13"/>
  <c r="N1790" i="13"/>
  <c r="J1789" i="13" a="1"/>
  <c r="J1789" i="13" s="1"/>
  <c r="M1793" i="14"/>
  <c r="K1604" i="13" l="1"/>
  <c r="L1604" i="13" s="1"/>
  <c r="I1605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27" i="14" l="1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/>
  <c r="L1605" i="13" s="1"/>
  <c r="I1606" i="13" s="1"/>
  <c r="K1606" i="13" l="1"/>
  <c r="L1606" i="13" s="1"/>
  <c r="I1607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29" i="14" l="1"/>
  <c r="L1629" i="14" s="1"/>
  <c r="I1630" i="14" s="1"/>
  <c r="K1607" i="13"/>
  <c r="L1607" i="13" s="1"/>
  <c r="I1608" i="13" s="1"/>
  <c r="N1794" i="13"/>
  <c r="J1793" i="13" a="1"/>
  <c r="J1793" i="13" s="1"/>
  <c r="M1796" i="13"/>
  <c r="M1797" i="14"/>
  <c r="J1792" i="14" a="1"/>
  <c r="J1792" i="14" s="1"/>
  <c r="N1793" i="14"/>
  <c r="K1608" i="13" l="1"/>
  <c r="L1608" i="13" s="1"/>
  <c r="I1609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31" i="14" l="1"/>
  <c r="L1631" i="14" s="1"/>
  <c r="I1632" i="14" s="1"/>
  <c r="M1799" i="14"/>
  <c r="J1795" i="13" a="1"/>
  <c r="J1795" i="13" s="1"/>
  <c r="N1796" i="13"/>
  <c r="K1609" i="13"/>
  <c r="L1609" i="13" s="1"/>
  <c r="I1610" i="13" s="1"/>
  <c r="M1798" i="13"/>
  <c r="J1794" i="14" a="1"/>
  <c r="J1794" i="14" s="1"/>
  <c r="N1795" i="14"/>
  <c r="K1632" i="14" l="1"/>
  <c r="L1632" i="14" s="1"/>
  <c r="I1633" i="14" s="1"/>
  <c r="M1799" i="13"/>
  <c r="N1796" i="14"/>
  <c r="J1795" i="14" a="1"/>
  <c r="J1795" i="14" s="1"/>
  <c r="K1610" i="13"/>
  <c r="L1610" i="13" s="1"/>
  <c r="I1611" i="13" s="1"/>
  <c r="M1800" i="14"/>
  <c r="J1796" i="13" a="1"/>
  <c r="J1796" i="13" s="1"/>
  <c r="N1797" i="13"/>
  <c r="K1611" i="13" l="1"/>
  <c r="L1611" i="13" s="1"/>
  <c r="I1612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34" i="14" l="1"/>
  <c r="L1634" i="14" s="1"/>
  <c r="I1635" i="14" s="1"/>
  <c r="K1612" i="13"/>
  <c r="L1612" i="13" s="1"/>
  <c r="I1613" i="13" s="1"/>
  <c r="J1797" i="14" a="1"/>
  <c r="J1797" i="14" s="1"/>
  <c r="N1798" i="14"/>
  <c r="M1801" i="13"/>
  <c r="M1802" i="14"/>
  <c r="J1798" i="13" a="1"/>
  <c r="J1798" i="13" s="1"/>
  <c r="N1799" i="13"/>
  <c r="K1613" i="13" l="1"/>
  <c r="L1613" i="13" s="1"/>
  <c r="I1614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4" i="13" l="1"/>
  <c r="L1614" i="13" s="1"/>
  <c r="I1615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37" i="14" l="1"/>
  <c r="L1637" i="14" s="1"/>
  <c r="I1638" i="14" s="1"/>
  <c r="K1615" i="13"/>
  <c r="L1615" i="13" s="1"/>
  <c r="I1616" i="13" s="1"/>
  <c r="N1802" i="13"/>
  <c r="J1801" i="13" a="1"/>
  <c r="J1801" i="13" s="1"/>
  <c r="M1805" i="14"/>
  <c r="M1804" i="13"/>
  <c r="J1800" i="14" a="1"/>
  <c r="J1800" i="14" s="1"/>
  <c r="N1801" i="14"/>
  <c r="K1616" i="13" l="1"/>
  <c r="L1616" i="13" s="1"/>
  <c r="I1617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39" i="14" l="1"/>
  <c r="L1639" i="14" s="1"/>
  <c r="I1640" i="14" s="1"/>
  <c r="K1617" i="13"/>
  <c r="L1617" i="13" s="1"/>
  <c r="I1618" i="13" s="1"/>
  <c r="J1803" i="13" a="1"/>
  <c r="J1803" i="13" s="1"/>
  <c r="N1804" i="13"/>
  <c r="M1807" i="14"/>
  <c r="J1802" i="14" a="1"/>
  <c r="J1802" i="14" s="1"/>
  <c r="N1803" i="14"/>
  <c r="M1806" i="13"/>
  <c r="K1618" i="13" l="1"/>
  <c r="L1618" i="13" s="1"/>
  <c r="I1619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41" i="14" l="1"/>
  <c r="L1641" i="14" s="1"/>
  <c r="I1642" i="14" s="1"/>
  <c r="K1619" i="13"/>
  <c r="L1619" i="13" s="1"/>
  <c r="I1620" i="13" s="1"/>
  <c r="M1808" i="13"/>
  <c r="N1806" i="13"/>
  <c r="J1805" i="13" a="1"/>
  <c r="J1805" i="13" s="1"/>
  <c r="M1809" i="14"/>
  <c r="J1804" i="14" a="1"/>
  <c r="J1804" i="14" s="1"/>
  <c r="N1805" i="14"/>
  <c r="K1620" i="13" l="1"/>
  <c r="L1620" i="13" s="1"/>
  <c r="I1621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43" i="14" l="1"/>
  <c r="L1643" i="14" s="1"/>
  <c r="I1644" i="14" s="1"/>
  <c r="K1621" i="13"/>
  <c r="L1621" i="13" s="1"/>
  <c r="I1622" i="13" s="1"/>
  <c r="M1811" i="14"/>
  <c r="M1810" i="13"/>
  <c r="J1806" i="14" a="1"/>
  <c r="J1806" i="14" s="1"/>
  <c r="N1807" i="14"/>
  <c r="J1807" i="13" a="1"/>
  <c r="J1807" i="13" s="1"/>
  <c r="N1808" i="13"/>
  <c r="K1644" i="14" l="1"/>
  <c r="L1644" i="14" s="1"/>
  <c r="I1645" i="14" s="1"/>
  <c r="K1622" i="13"/>
  <c r="L1622" i="13" s="1"/>
  <c r="I1623" i="13" s="1"/>
  <c r="J1808" i="13" a="1"/>
  <c r="J1808" i="13" s="1"/>
  <c r="N1809" i="13"/>
  <c r="M1811" i="13"/>
  <c r="N1808" i="14"/>
  <c r="J1807" i="14" a="1"/>
  <c r="J1807" i="14" s="1"/>
  <c r="M1812" i="14"/>
  <c r="K1623" i="13" l="1"/>
  <c r="L1623" i="13" s="1"/>
  <c r="I1624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46" i="14" l="1"/>
  <c r="L1646" i="14" s="1"/>
  <c r="I1647" i="14" s="1"/>
  <c r="K1624" i="13"/>
  <c r="L1624" i="13" s="1"/>
  <c r="I1625" i="13" s="1"/>
  <c r="J1810" i="13" a="1"/>
  <c r="J1810" i="13" s="1"/>
  <c r="N1811" i="13"/>
  <c r="M1814" i="14"/>
  <c r="M1813" i="13"/>
  <c r="J1809" i="14" a="1"/>
  <c r="J1809" i="14" s="1"/>
  <c r="N1810" i="14"/>
  <c r="K1625" i="13" l="1"/>
  <c r="L1625" i="13" s="1"/>
  <c r="I1626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48" i="14" l="1"/>
  <c r="L1648" i="14" s="1"/>
  <c r="I1649" i="14" s="1"/>
  <c r="K1626" i="13"/>
  <c r="L1626" i="13" s="1"/>
  <c r="I1627" i="13" s="1"/>
  <c r="J1812" i="13" a="1"/>
  <c r="J1812" i="13" s="1"/>
  <c r="N1813" i="13"/>
  <c r="M1815" i="13"/>
  <c r="M1816" i="14"/>
  <c r="N1812" i="14"/>
  <c r="J1811" i="14" a="1"/>
  <c r="J1811" i="14" s="1"/>
  <c r="K1627" i="13" l="1"/>
  <c r="L1627" i="13" s="1"/>
  <c r="I1628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50" i="14" l="1"/>
  <c r="L1650" i="14" s="1"/>
  <c r="I1651" i="14" s="1"/>
  <c r="K1628" i="13"/>
  <c r="L1628" i="13" s="1"/>
  <c r="I1629" i="13" s="1"/>
  <c r="M1817" i="13"/>
  <c r="M1818" i="14"/>
  <c r="J1813" i="14" a="1"/>
  <c r="J1813" i="14" s="1"/>
  <c r="N1814" i="14"/>
  <c r="J1814" i="13" a="1"/>
  <c r="J1814" i="13" s="1"/>
  <c r="N1815" i="13"/>
  <c r="K1651" i="14" l="1"/>
  <c r="L1651" i="14" s="1"/>
  <c r="I1652" i="14" s="1"/>
  <c r="J1815" i="13" a="1"/>
  <c r="J1815" i="13" s="1"/>
  <c r="N1816" i="13"/>
  <c r="M1819" i="14"/>
  <c r="K1629" i="13"/>
  <c r="L1629" i="13" s="1"/>
  <c r="I1630" i="13" s="1"/>
  <c r="J1814" i="14" a="1"/>
  <c r="J1814" i="14" s="1"/>
  <c r="N1815" i="14"/>
  <c r="M1818" i="13"/>
  <c r="K1630" i="13" l="1"/>
  <c r="L1630" i="13" s="1"/>
  <c r="I1631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53" i="14" l="1"/>
  <c r="L1653" i="14" s="1"/>
  <c r="I1654" i="14" s="1"/>
  <c r="K1631" i="13"/>
  <c r="L1631" i="13" s="1"/>
  <c r="I1632" i="13" s="1"/>
  <c r="M1821" i="14"/>
  <c r="J1816" i="14" a="1"/>
  <c r="J1816" i="14" s="1"/>
  <c r="N1817" i="14"/>
  <c r="N1818" i="13"/>
  <c r="J1817" i="13" a="1"/>
  <c r="J1817" i="13" s="1"/>
  <c r="M1820" i="13"/>
  <c r="K1654" i="14" l="1"/>
  <c r="L1654" i="14" s="1"/>
  <c r="I1655" i="14" s="1"/>
  <c r="M1821" i="13"/>
  <c r="J1817" i="14" a="1"/>
  <c r="J1817" i="14" s="1"/>
  <c r="N1818" i="14"/>
  <c r="K1632" i="13"/>
  <c r="L1632" i="13" s="1"/>
  <c r="I1633" i="13" s="1"/>
  <c r="J1818" i="13" a="1"/>
  <c r="J1818" i="13" s="1"/>
  <c r="N1819" i="13"/>
  <c r="M1822" i="14"/>
  <c r="K1633" i="13" l="1"/>
  <c r="L1633" i="13" s="1"/>
  <c r="I1634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56" i="14" l="1"/>
  <c r="L1656" i="14" s="1"/>
  <c r="I1657" i="14" s="1"/>
  <c r="K1634" i="13"/>
  <c r="L1634" i="13" s="1"/>
  <c r="I1635" i="13" s="1"/>
  <c r="N1820" i="14"/>
  <c r="J1819" i="14" a="1"/>
  <c r="J1819" i="14" s="1"/>
  <c r="M1824" i="14"/>
  <c r="J1820" i="13" a="1"/>
  <c r="J1820" i="13" s="1"/>
  <c r="N1821" i="13"/>
  <c r="M1823" i="13"/>
  <c r="K1635" i="13" l="1"/>
  <c r="L1635" i="13" s="1"/>
  <c r="I1636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58" i="14" l="1"/>
  <c r="L1658" i="14" s="1"/>
  <c r="I1659" i="14" s="1"/>
  <c r="K1636" i="13"/>
  <c r="L1636" i="13" s="1"/>
  <c r="I1637" i="13" s="1"/>
  <c r="J1821" i="14" a="1"/>
  <c r="J1821" i="14" s="1"/>
  <c r="N1822" i="14"/>
  <c r="M1826" i="14"/>
  <c r="M1825" i="13"/>
  <c r="J1822" i="13" a="1"/>
  <c r="J1822" i="13" s="1"/>
  <c r="N1823" i="13"/>
  <c r="K1637" i="13" l="1"/>
  <c r="L1637" i="13" s="1"/>
  <c r="I1638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60" i="14" l="1"/>
  <c r="L1660" i="14" s="1"/>
  <c r="I1661" i="14" s="1"/>
  <c r="K1638" i="13"/>
  <c r="L1638" i="13" s="1"/>
  <c r="I1639" i="13" s="1"/>
  <c r="M1827" i="13"/>
  <c r="M1828" i="14"/>
  <c r="N1824" i="14"/>
  <c r="J1823" i="14" a="1"/>
  <c r="J1823" i="14" s="1"/>
  <c r="J1824" i="13" a="1"/>
  <c r="J1824" i="13" s="1"/>
  <c r="N1825" i="13"/>
  <c r="K1639" i="13" l="1"/>
  <c r="L1639" i="13" s="1"/>
  <c r="I1640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62" i="14" l="1"/>
  <c r="L1662" i="14" s="1"/>
  <c r="I1663" i="14" s="1"/>
  <c r="K1640" i="13"/>
  <c r="L1640" i="13" s="1"/>
  <c r="I1641" i="13" s="1"/>
  <c r="J1826" i="13" a="1"/>
  <c r="J1826" i="13" s="1"/>
  <c r="N1827" i="13"/>
  <c r="M1829" i="13"/>
  <c r="J1825" i="14" a="1"/>
  <c r="J1825" i="14" s="1"/>
  <c r="N1826" i="14"/>
  <c r="M1830" i="14"/>
  <c r="K1641" i="13" l="1"/>
  <c r="L1641" i="13" s="1"/>
  <c r="I1642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64" i="14" l="1"/>
  <c r="L1664" i="14" s="1"/>
  <c r="I1665" i="14" s="1"/>
  <c r="K1642" i="13"/>
  <c r="L1642" i="13" s="1"/>
  <c r="I1643" i="13" s="1"/>
  <c r="M1832" i="14"/>
  <c r="N1828" i="14"/>
  <c r="J1827" i="14" a="1"/>
  <c r="J1827" i="14" s="1"/>
  <c r="J1828" i="13" a="1"/>
  <c r="J1828" i="13" s="1"/>
  <c r="N1829" i="13"/>
  <c r="M1831" i="13"/>
  <c r="K1643" i="13" l="1"/>
  <c r="L1643" i="13" s="1"/>
  <c r="I1644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66" i="14" l="1"/>
  <c r="L1666" i="14" s="1"/>
  <c r="I1667" i="14" s="1"/>
  <c r="K1644" i="13"/>
  <c r="L1644" i="13" s="1"/>
  <c r="I1645" i="13" s="1"/>
  <c r="M1834" i="14"/>
  <c r="J1830" i="13" a="1"/>
  <c r="J1830" i="13" s="1"/>
  <c r="N1831" i="13"/>
  <c r="J1829" i="14" a="1"/>
  <c r="J1829" i="14" s="1"/>
  <c r="N1830" i="14"/>
  <c r="M1833" i="13"/>
  <c r="K1645" i="13" l="1"/>
  <c r="L1645" i="13" s="1"/>
  <c r="I1646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68" i="14" l="1"/>
  <c r="L1668" i="14" s="1"/>
  <c r="I1669" i="14" s="1"/>
  <c r="K1646" i="13"/>
  <c r="L1646" i="13" s="1"/>
  <c r="I1647" i="13" s="1"/>
  <c r="N1832" i="14"/>
  <c r="J1831" i="14" a="1"/>
  <c r="J1831" i="14" s="1"/>
  <c r="M1835" i="13"/>
  <c r="J1832" i="13" a="1"/>
  <c r="J1832" i="13" s="1"/>
  <c r="N1833" i="13"/>
  <c r="M1836" i="14"/>
  <c r="K1647" i="13" l="1"/>
  <c r="L1647" i="13" s="1"/>
  <c r="I1648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70" i="14" l="1"/>
  <c r="L1670" i="14" s="1"/>
  <c r="I1671" i="14" s="1"/>
  <c r="K1648" i="13"/>
  <c r="L1648" i="13" s="1"/>
  <c r="I1649" i="13" s="1"/>
  <c r="M1838" i="14"/>
  <c r="J1833" i="14" a="1"/>
  <c r="J1833" i="14" s="1"/>
  <c r="N1834" i="14"/>
  <c r="M1837" i="13"/>
  <c r="J1834" i="13" a="1"/>
  <c r="J1834" i="13" s="1"/>
  <c r="N1835" i="13"/>
  <c r="K1649" i="13" l="1"/>
  <c r="L1649" i="13" s="1"/>
  <c r="I1650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72" i="14" l="1"/>
  <c r="L1672" i="14" s="1"/>
  <c r="I1673" i="14" s="1"/>
  <c r="K1650" i="13"/>
  <c r="L1650" i="13" s="1"/>
  <c r="I1651" i="13" s="1"/>
  <c r="M1839" i="13"/>
  <c r="N1836" i="14"/>
  <c r="J1835" i="14" a="1"/>
  <c r="J1835" i="14" s="1"/>
  <c r="J1836" i="13" a="1"/>
  <c r="J1836" i="13" s="1"/>
  <c r="N1837" i="13"/>
  <c r="M1840" i="14"/>
  <c r="K1651" i="13" l="1"/>
  <c r="L1651" i="13" s="1"/>
  <c r="I1652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74" i="14" l="1"/>
  <c r="L1674" i="14" s="1"/>
  <c r="I1675" i="14" s="1"/>
  <c r="K1652" i="13"/>
  <c r="L1652" i="13" s="1"/>
  <c r="I1653" i="13" s="1"/>
  <c r="J1837" i="14" a="1"/>
  <c r="J1837" i="14" s="1"/>
  <c r="N1838" i="14"/>
  <c r="M1841" i="13"/>
  <c r="J1838" i="13" a="1"/>
  <c r="J1838" i="13" s="1"/>
  <c r="N1839" i="13"/>
  <c r="M1842" i="14"/>
  <c r="K1653" i="13" l="1"/>
  <c r="L1653" i="13" s="1"/>
  <c r="I1654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76" i="14" l="1"/>
  <c r="L1676" i="14" s="1"/>
  <c r="I1677" i="14" s="1"/>
  <c r="K1654" i="13"/>
  <c r="L1654" i="13" s="1"/>
  <c r="I1655" i="13" s="1"/>
  <c r="M1843" i="13"/>
  <c r="J1840" i="13" a="1"/>
  <c r="J1840" i="13" s="1"/>
  <c r="N1841" i="13"/>
  <c r="N1840" i="14"/>
  <c r="J1839" i="14" a="1"/>
  <c r="J1839" i="14" s="1"/>
  <c r="M1844" i="14"/>
  <c r="K1677" i="14" l="1"/>
  <c r="L1677" i="14" s="1"/>
  <c r="I1678" i="14" s="1"/>
  <c r="K1655" i="13"/>
  <c r="L1655" i="13" s="1"/>
  <c r="I1656" i="13" s="1"/>
  <c r="N1842" i="13"/>
  <c r="J1841" i="13" a="1"/>
  <c r="J1841" i="13" s="1"/>
  <c r="M1845" i="14"/>
  <c r="J1840" i="14" a="1"/>
  <c r="J1840" i="14" s="1"/>
  <c r="N1841" i="14"/>
  <c r="M1844" i="13"/>
  <c r="K1656" i="13" l="1"/>
  <c r="L1656" i="13" s="1"/>
  <c r="I1657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79" i="14" l="1"/>
  <c r="L1679" i="14" s="1"/>
  <c r="I1680" i="14" s="1"/>
  <c r="K1657" i="13"/>
  <c r="L1657" i="13" s="1"/>
  <c r="I1658" i="13" s="1"/>
  <c r="J1843" i="13" a="1"/>
  <c r="J1843" i="13" s="1"/>
  <c r="N1844" i="13"/>
  <c r="M1846" i="13"/>
  <c r="M1847" i="14"/>
  <c r="J1842" i="14" a="1"/>
  <c r="J1842" i="14" s="1"/>
  <c r="N1843" i="14"/>
  <c r="K1658" i="13" l="1"/>
  <c r="L1658" i="13" s="1"/>
  <c r="I1659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81" i="14" l="1"/>
  <c r="L1681" i="14" s="1"/>
  <c r="I1682" i="14" s="1"/>
  <c r="K1659" i="13"/>
  <c r="L1659" i="13" s="1"/>
  <c r="I1660" i="13" s="1"/>
  <c r="M1849" i="14"/>
  <c r="J1844" i="14" a="1"/>
  <c r="J1844" i="14" s="1"/>
  <c r="N1845" i="14"/>
  <c r="N1846" i="13"/>
  <c r="J1845" i="13" a="1"/>
  <c r="J1845" i="13" s="1"/>
  <c r="M1848" i="13"/>
  <c r="K1660" i="13" l="1"/>
  <c r="L1660" i="13" s="1"/>
  <c r="I1661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83" i="14" l="1"/>
  <c r="L1683" i="14" s="1"/>
  <c r="I1684" i="14" s="1"/>
  <c r="K1661" i="13"/>
  <c r="L1661" i="13" s="1"/>
  <c r="I1662" i="13" s="1"/>
  <c r="M1851" i="14"/>
  <c r="M1850" i="13"/>
  <c r="J1847" i="13" a="1"/>
  <c r="J1847" i="13" s="1"/>
  <c r="N1848" i="13"/>
  <c r="J1846" i="14" a="1"/>
  <c r="J1846" i="14" s="1"/>
  <c r="N1847" i="14"/>
  <c r="K1662" i="13" l="1"/>
  <c r="L1662" i="13" s="1"/>
  <c r="I1663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85" i="14" l="1"/>
  <c r="L1685" i="14" s="1"/>
  <c r="I1686" i="14" s="1"/>
  <c r="K1663" i="13"/>
  <c r="L1663" i="13" s="1"/>
  <c r="I1664" i="13" s="1"/>
  <c r="M1852" i="13"/>
  <c r="M1853" i="14"/>
  <c r="N1850" i="13"/>
  <c r="J1849" i="13" a="1"/>
  <c r="J1849" i="13" s="1"/>
  <c r="J1848" i="14" a="1"/>
  <c r="J1848" i="14" s="1"/>
  <c r="N1849" i="14"/>
  <c r="K1664" i="13" l="1"/>
  <c r="L1664" i="13" s="1"/>
  <c r="I1665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87" i="14" l="1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/>
  <c r="L1665" i="13" s="1"/>
  <c r="I1666" i="13" s="1"/>
  <c r="K1666" i="13" l="1"/>
  <c r="L1666" i="13" s="1"/>
  <c r="I1667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7" i="13" l="1"/>
  <c r="L1667" i="13" s="1"/>
  <c r="I1668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8" i="13" l="1"/>
  <c r="L1668" i="13" s="1"/>
  <c r="I1669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9" i="13" l="1"/>
  <c r="L1669" i="13" s="1"/>
  <c r="I1670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92" i="14" l="1"/>
  <c r="L1692" i="14" s="1"/>
  <c r="I1693" i="14" s="1"/>
  <c r="K1670" i="13"/>
  <c r="L1670" i="13" s="1"/>
  <c r="I1671" i="13" s="1"/>
  <c r="M1859" i="13"/>
  <c r="M1860" i="14"/>
  <c r="J1856" i="13" a="1"/>
  <c r="J1856" i="13" s="1"/>
  <c r="N1857" i="13"/>
  <c r="N1856" i="14"/>
  <c r="J1855" i="14" a="1"/>
  <c r="J1855" i="14" s="1"/>
  <c r="K1671" i="13" l="1"/>
  <c r="L1671" i="13" s="1"/>
  <c r="I1672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94" i="14" l="1"/>
  <c r="L1694" i="14" s="1"/>
  <c r="I1695" i="14" s="1"/>
  <c r="K1672" i="13"/>
  <c r="L1672" i="13" s="1"/>
  <c r="I1673" i="13" s="1"/>
  <c r="J1858" i="13" a="1"/>
  <c r="J1858" i="13" s="1"/>
  <c r="N1859" i="13"/>
  <c r="M1861" i="13"/>
  <c r="M1862" i="14"/>
  <c r="J1857" i="14" a="1"/>
  <c r="J1857" i="14" s="1"/>
  <c r="N1858" i="14"/>
  <c r="K1673" i="13" l="1"/>
  <c r="L1673" i="13" s="1"/>
  <c r="I1674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4" i="13" l="1"/>
  <c r="L1674" i="13" s="1"/>
  <c r="I1675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5" i="13" l="1"/>
  <c r="L1675" i="13" s="1"/>
  <c r="I1676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98" i="14" l="1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/>
  <c r="L1676" i="13" s="1"/>
  <c r="I1677" i="13" s="1"/>
  <c r="K1677" i="13" l="1"/>
  <c r="L1677" i="13" s="1"/>
  <c r="I1678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700" i="14" l="1"/>
  <c r="L1700" i="14" s="1"/>
  <c r="I1701" i="14" s="1"/>
  <c r="K1678" i="13"/>
  <c r="L1678" i="13" s="1"/>
  <c r="I1679" i="13" s="1"/>
  <c r="J1864" i="13" a="1"/>
  <c r="J1864" i="13" s="1"/>
  <c r="N1865" i="13"/>
  <c r="M1867" i="13"/>
  <c r="N1864" i="14"/>
  <c r="J1863" i="14" a="1"/>
  <c r="J1863" i="14" s="1"/>
  <c r="M1868" i="14"/>
  <c r="K1679" i="13" l="1"/>
  <c r="L1679" i="13" s="1"/>
  <c r="I1680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80" i="13" l="1"/>
  <c r="L1680" i="13" s="1"/>
  <c r="I1681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703" i="14" l="1"/>
  <c r="L1703" i="14" s="1"/>
  <c r="I1704" i="14" s="1"/>
  <c r="K1681" i="13"/>
  <c r="L1681" i="13" s="1"/>
  <c r="I1682" i="13" s="1"/>
  <c r="J1866" i="14" a="1"/>
  <c r="J1866" i="14" s="1"/>
  <c r="N1867" i="14"/>
  <c r="M1871" i="14"/>
  <c r="J1867" i="13" a="1"/>
  <c r="J1867" i="13" s="1"/>
  <c r="N1868" i="13"/>
  <c r="M1870" i="13"/>
  <c r="K1704" i="14" l="1"/>
  <c r="L1704" i="14" s="1"/>
  <c r="I1705" i="14" s="1"/>
  <c r="K1682" i="13"/>
  <c r="L1682" i="13" s="1"/>
  <c r="I1683" i="13" s="1"/>
  <c r="M1871" i="13"/>
  <c r="M1872" i="14"/>
  <c r="J1868" i="13" a="1"/>
  <c r="J1868" i="13" s="1"/>
  <c r="N1869" i="13"/>
  <c r="N1868" i="14"/>
  <c r="J1867" i="14" a="1"/>
  <c r="J1867" i="14" s="1"/>
  <c r="K1683" i="13" l="1"/>
  <c r="L1683" i="13" s="1"/>
  <c r="I1684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4" i="13" l="1"/>
  <c r="L1684" i="13" s="1"/>
  <c r="I1685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5" i="13" l="1"/>
  <c r="L1685" i="13" s="1"/>
  <c r="I1686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6" i="13" l="1"/>
  <c r="L1686" i="13" s="1"/>
  <c r="I1687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7" i="13" l="1"/>
  <c r="L1687" i="13" s="1"/>
  <c r="I1688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710" i="14" l="1"/>
  <c r="L1710" i="14" s="1"/>
  <c r="I1711" i="14" s="1"/>
  <c r="K1688" i="13"/>
  <c r="L1688" i="13" s="1"/>
  <c r="I1689" i="13" s="1"/>
  <c r="J1874" i="13" a="1"/>
  <c r="J1874" i="13" s="1"/>
  <c r="N1875" i="13"/>
  <c r="M1877" i="13"/>
  <c r="M1878" i="14"/>
  <c r="J1873" i="14" a="1"/>
  <c r="J1873" i="14" s="1"/>
  <c r="N1874" i="14"/>
  <c r="K1689" i="13" l="1"/>
  <c r="L1689" i="13" s="1"/>
  <c r="I1690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90" i="13" l="1"/>
  <c r="L1690" i="13" s="1"/>
  <c r="I1691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713" i="14" l="1"/>
  <c r="L1713" i="14" s="1"/>
  <c r="I1714" i="14" s="1"/>
  <c r="K1691" i="13"/>
  <c r="L1691" i="13" s="1"/>
  <c r="I1692" i="13" s="1"/>
  <c r="N1878" i="13"/>
  <c r="J1877" i="13" a="1"/>
  <c r="J1877" i="13" s="1"/>
  <c r="M1880" i="13"/>
  <c r="M1881" i="14"/>
  <c r="J1876" i="14" a="1"/>
  <c r="J1876" i="14" s="1"/>
  <c r="N1877" i="14"/>
  <c r="M1882" i="14" l="1"/>
  <c r="J1877" i="14" a="1"/>
  <c r="J1877" i="14" s="1"/>
  <c r="N1878" i="14"/>
  <c r="M1881" i="13"/>
  <c r="K1692" i="13"/>
  <c r="L1692" i="13" s="1"/>
  <c r="I1693" i="13" s="1"/>
  <c r="J1878" i="13" a="1"/>
  <c r="J1878" i="13" s="1"/>
  <c r="N1879" i="13"/>
  <c r="K1714" i="14"/>
  <c r="L1714" i="14" s="1"/>
  <c r="I1715" i="14" s="1"/>
  <c r="K1715" i="14" l="1"/>
  <c r="L1715" i="14" s="1"/>
  <c r="I1716" i="14" s="1"/>
  <c r="K1693" i="13"/>
  <c r="L1693" i="13" s="1"/>
  <c r="I1694" i="13" s="1"/>
  <c r="J1878" i="14" a="1"/>
  <c r="J1878" i="14" s="1"/>
  <c r="N1879" i="14"/>
  <c r="J1879" i="13" a="1"/>
  <c r="J1879" i="13" s="1"/>
  <c r="N1880" i="13"/>
  <c r="M1883" i="14"/>
  <c r="M1882" i="13"/>
  <c r="K1716" i="14" l="1"/>
  <c r="L1716" i="14" s="1"/>
  <c r="I1717" i="14" s="1"/>
  <c r="K1694" i="13"/>
  <c r="L1694" i="13" s="1"/>
  <c r="I1695" i="13" s="1"/>
  <c r="M1884" i="14"/>
  <c r="J1880" i="13" a="1"/>
  <c r="J1880" i="13" s="1"/>
  <c r="N1881" i="13"/>
  <c r="N1880" i="14"/>
  <c r="J1879" i="14" a="1"/>
  <c r="J1879" i="14" s="1"/>
  <c r="M1883" i="13"/>
  <c r="K1717" i="14" l="1"/>
  <c r="L1717" i="14" s="1"/>
  <c r="I1718" i="14" s="1"/>
  <c r="N1882" i="13"/>
  <c r="J1881" i="13" a="1"/>
  <c r="J1881" i="13" s="1"/>
  <c r="M1884" i="13"/>
  <c r="K1695" i="13"/>
  <c r="L1695" i="13" s="1"/>
  <c r="I1696" i="13" s="1"/>
  <c r="J1880" i="14" a="1"/>
  <c r="J1880" i="14" s="1"/>
  <c r="N1881" i="14"/>
  <c r="M1885" i="14"/>
  <c r="K1696" i="13" l="1"/>
  <c r="L1696" i="13" s="1"/>
  <c r="I1697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719" i="14" l="1"/>
  <c r="L1719" i="14" s="1"/>
  <c r="I1720" i="14" s="1"/>
  <c r="K1697" i="13"/>
  <c r="L1697" i="13" s="1"/>
  <c r="I1698" i="13" s="1"/>
  <c r="J1882" i="14" a="1"/>
  <c r="J1882" i="14" s="1"/>
  <c r="N1883" i="14"/>
  <c r="M1887" i="14"/>
  <c r="M1886" i="13"/>
  <c r="J1883" i="13" a="1"/>
  <c r="J1883" i="13" s="1"/>
  <c r="N1884" i="13"/>
  <c r="K1698" i="13" l="1"/>
  <c r="L1698" i="13" s="1"/>
  <c r="I1699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9" i="13" l="1"/>
  <c r="L1699" i="13" s="1"/>
  <c r="I1700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722" i="14" l="1"/>
  <c r="L1722" i="14" s="1"/>
  <c r="I1723" i="14" s="1"/>
  <c r="K1700" i="13"/>
  <c r="L1700" i="13" s="1"/>
  <c r="I1701" i="13" s="1"/>
  <c r="J1885" i="14" a="1"/>
  <c r="J1885" i="14" s="1"/>
  <c r="N1886" i="14"/>
  <c r="M1889" i="13"/>
  <c r="J1886" i="13" a="1"/>
  <c r="J1886" i="13" s="1"/>
  <c r="N1887" i="13"/>
  <c r="M1890" i="14"/>
  <c r="K1701" i="13" l="1"/>
  <c r="L1701" i="13" s="1"/>
  <c r="I1702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2" i="13" l="1"/>
  <c r="L1702" i="13" s="1"/>
  <c r="I1703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3" i="13" l="1"/>
  <c r="L1703" i="13" s="1"/>
  <c r="I1704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4" i="13" l="1"/>
  <c r="L1704" i="13" s="1"/>
  <c r="I1705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27" i="14" l="1"/>
  <c r="L1727" i="14" s="1"/>
  <c r="I1728" i="14" s="1"/>
  <c r="K1705" i="13"/>
  <c r="L1705" i="13" s="1"/>
  <c r="I1706" i="13" s="1"/>
  <c r="J1890" i="14" a="1"/>
  <c r="J1890" i="14" s="1"/>
  <c r="N1891" i="14"/>
  <c r="J1891" i="13" a="1"/>
  <c r="J1891" i="13" s="1"/>
  <c r="N1892" i="13"/>
  <c r="M1895" i="14"/>
  <c r="M1894" i="13"/>
  <c r="K1728" i="14" l="1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/>
  <c r="L1706" i="13" s="1"/>
  <c r="I1707" i="13" s="1"/>
  <c r="K1707" i="13" l="1"/>
  <c r="L1707" i="13" s="1"/>
  <c r="I1708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8" i="13" l="1"/>
  <c r="L1708" i="13" s="1"/>
  <c r="I1709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31" i="14" l="1"/>
  <c r="L1731" i="14" s="1"/>
  <c r="I1732" i="14" s="1"/>
  <c r="K1709" i="13"/>
  <c r="L1709" i="13" s="1"/>
  <c r="I1710" i="13" s="1"/>
  <c r="J1895" i="13" a="1"/>
  <c r="J1895" i="13" s="1"/>
  <c r="N1896" i="13"/>
  <c r="J1894" i="14" a="1"/>
  <c r="J1894" i="14" s="1"/>
  <c r="N1895" i="14"/>
  <c r="M1899" i="14"/>
  <c r="M1898" i="13"/>
  <c r="K1732" i="14" l="1"/>
  <c r="L1732" i="14" s="1"/>
  <c r="I1733" i="14" s="1"/>
  <c r="N1896" i="14"/>
  <c r="J1895" i="14" a="1"/>
  <c r="J1895" i="14" s="1"/>
  <c r="K1710" i="13"/>
  <c r="L1710" i="13" s="1"/>
  <c r="I1711" i="13" s="1"/>
  <c r="M1899" i="13"/>
  <c r="J1896" i="13" a="1"/>
  <c r="J1896" i="13" s="1"/>
  <c r="N1897" i="13"/>
  <c r="M1900" i="14"/>
  <c r="K1711" i="13" l="1"/>
  <c r="L1711" i="13" s="1"/>
  <c r="I1712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34" i="14" l="1"/>
  <c r="L1734" i="14" s="1"/>
  <c r="I1735" i="14" s="1"/>
  <c r="K1712" i="13"/>
  <c r="L1712" i="13" s="1"/>
  <c r="I1713" i="13" s="1"/>
  <c r="M1901" i="13"/>
  <c r="J1898" i="13" a="1"/>
  <c r="J1898" i="13" s="1"/>
  <c r="N1899" i="13"/>
  <c r="J1897" i="14" a="1"/>
  <c r="J1897" i="14" s="1"/>
  <c r="N1898" i="14"/>
  <c r="M1902" i="14"/>
  <c r="K1713" i="13" l="1"/>
  <c r="L1713" i="13" s="1"/>
  <c r="I1714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4" i="13" l="1"/>
  <c r="L1714" i="13" s="1"/>
  <c r="I1715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37" i="14" l="1"/>
  <c r="L1737" i="14" s="1"/>
  <c r="I1738" i="14" s="1"/>
  <c r="K1715" i="13"/>
  <c r="L1715" i="13" s="1"/>
  <c r="I1716" i="13" s="1"/>
  <c r="N1902" i="13"/>
  <c r="J1901" i="13" a="1"/>
  <c r="J1901" i="13" s="1"/>
  <c r="J1900" i="14" a="1"/>
  <c r="J1900" i="14" s="1"/>
  <c r="N1901" i="14"/>
  <c r="M1905" i="14"/>
  <c r="M1904" i="13"/>
  <c r="K1738" i="14" l="1"/>
  <c r="L1738" i="14" s="1"/>
  <c r="I1739" i="14" s="1"/>
  <c r="M1906" i="14"/>
  <c r="M1905" i="13"/>
  <c r="J1901" i="14" a="1"/>
  <c r="J1901" i="14" s="1"/>
  <c r="N1902" i="14"/>
  <c r="K1716" i="13"/>
  <c r="L1716" i="13" s="1"/>
  <c r="I1717" i="13" s="1"/>
  <c r="J1902" i="13" a="1"/>
  <c r="J1902" i="13" s="1"/>
  <c r="N1903" i="13"/>
  <c r="K1717" i="13" l="1"/>
  <c r="L1717" i="13" s="1"/>
  <c r="I1718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8" i="13" l="1"/>
  <c r="L1718" i="13" s="1"/>
  <c r="I1719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41" i="14" l="1"/>
  <c r="L1741" i="14" s="1"/>
  <c r="I1742" i="14" s="1"/>
  <c r="K1719" i="13"/>
  <c r="L1719" i="13" s="1"/>
  <c r="I1720" i="13" s="1"/>
  <c r="J1904" i="14" a="1"/>
  <c r="J1904" i="14" s="1"/>
  <c r="N1905" i="14"/>
  <c r="N1906" i="13"/>
  <c r="J1905" i="13" a="1"/>
  <c r="J1905" i="13" s="1"/>
  <c r="M1909" i="14"/>
  <c r="M1908" i="13"/>
  <c r="K1742" i="14" l="1"/>
  <c r="L1742" i="14" s="1"/>
  <c r="I1743" i="14" s="1"/>
  <c r="K1720" i="13"/>
  <c r="L1720" i="13" s="1"/>
  <c r="I1721" i="13" s="1"/>
  <c r="M1909" i="13"/>
  <c r="J1905" i="14" a="1"/>
  <c r="J1905" i="14" s="1"/>
  <c r="N1906" i="14"/>
  <c r="J1906" i="13" a="1"/>
  <c r="J1906" i="13" s="1"/>
  <c r="N1907" i="13"/>
  <c r="M1910" i="14"/>
  <c r="K1721" i="13" l="1"/>
  <c r="L1721" i="13" s="1"/>
  <c r="I1722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44" i="14" l="1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/>
  <c r="L1722" i="13" s="1"/>
  <c r="I1723" i="13" s="1"/>
  <c r="K1723" i="13" l="1"/>
  <c r="L1723" i="13" s="1"/>
  <c r="I1724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4" i="13" l="1"/>
  <c r="L1724" i="13" s="1"/>
  <c r="I1725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47" i="14" l="1"/>
  <c r="L1747" i="14" s="1"/>
  <c r="I1748" i="14" s="1"/>
  <c r="K1725" i="13"/>
  <c r="L1725" i="13" s="1"/>
  <c r="I1726" i="13" s="1"/>
  <c r="J1911" i="13" a="1"/>
  <c r="J1911" i="13" s="1"/>
  <c r="N1912" i="13"/>
  <c r="M1915" i="14"/>
  <c r="M1914" i="13"/>
  <c r="J1910" i="14" a="1"/>
  <c r="J1910" i="14" s="1"/>
  <c r="N1911" i="14"/>
  <c r="K1748" i="14" l="1"/>
  <c r="L1748" i="14" s="1"/>
  <c r="I1749" i="14" s="1"/>
  <c r="M1915" i="13"/>
  <c r="N1912" i="14"/>
  <c r="J1911" i="14" a="1"/>
  <c r="J1911" i="14" s="1"/>
  <c r="K1726" i="13"/>
  <c r="L1726" i="13" s="1"/>
  <c r="I1727" i="13" s="1"/>
  <c r="M1916" i="14"/>
  <c r="J1912" i="13" a="1"/>
  <c r="J1912" i="13" s="1"/>
  <c r="N1913" i="13"/>
  <c r="K1749" i="14" l="1"/>
  <c r="L1749" i="14" s="1"/>
  <c r="I1750" i="14" s="1"/>
  <c r="N1914" i="13"/>
  <c r="J1913" i="13" a="1"/>
  <c r="J1913" i="13" s="1"/>
  <c r="K1727" i="13"/>
  <c r="L1727" i="13" s="1"/>
  <c r="I1728" i="13" s="1"/>
  <c r="M1916" i="13"/>
  <c r="M1917" i="14"/>
  <c r="J1912" i="14" a="1"/>
  <c r="J1912" i="14" s="1"/>
  <c r="N1913" i="14"/>
  <c r="K1728" i="13" l="1"/>
  <c r="L1728" i="13" s="1"/>
  <c r="I1729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M1918" i="13" l="1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/>
  <c r="L1729" i="13" s="1"/>
  <c r="I1730" i="13" s="1"/>
  <c r="K1752" i="14" l="1"/>
  <c r="L1752" i="14" s="1"/>
  <c r="I1753" i="14" s="1"/>
  <c r="K1730" i="13"/>
  <c r="L1730" i="13" s="1"/>
  <c r="I1731" i="13" s="1"/>
  <c r="J1916" i="13" a="1"/>
  <c r="J1916" i="13" s="1"/>
  <c r="N1917" i="13"/>
  <c r="M1920" i="14"/>
  <c r="N1916" i="14"/>
  <c r="J1915" i="14" a="1"/>
  <c r="J1915" i="14" s="1"/>
  <c r="M1919" i="13"/>
  <c r="K1731" i="13" l="1"/>
  <c r="L1731" i="13" s="1"/>
  <c r="I1732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54" i="14" l="1"/>
  <c r="L1754" i="14" s="1"/>
  <c r="I1755" i="14" s="1"/>
  <c r="K1732" i="13"/>
  <c r="L1732" i="13" s="1"/>
  <c r="I1733" i="13" s="1"/>
  <c r="M1922" i="14"/>
  <c r="M1921" i="13"/>
  <c r="J1917" i="14" a="1"/>
  <c r="J1917" i="14" s="1"/>
  <c r="N1918" i="14"/>
  <c r="J1918" i="13" a="1"/>
  <c r="J1918" i="13" s="1"/>
  <c r="N1919" i="13"/>
  <c r="K1733" i="13" l="1"/>
  <c r="L1733" i="13" s="1"/>
  <c r="I1734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56" i="14" l="1"/>
  <c r="L1756" i="14" s="1"/>
  <c r="I1757" i="14" s="1"/>
  <c r="K1734" i="13"/>
  <c r="L1734" i="13" s="1"/>
  <c r="I1735" i="13" s="1"/>
  <c r="J1920" i="13" a="1"/>
  <c r="J1920" i="13" s="1"/>
  <c r="N1921" i="13"/>
  <c r="N1920" i="14"/>
  <c r="J1919" i="14" a="1"/>
  <c r="J1919" i="14" s="1"/>
  <c r="M1924" i="14"/>
  <c r="M1923" i="13"/>
  <c r="K1757" i="14" l="1"/>
  <c r="L1757" i="14" s="1"/>
  <c r="I1758" i="14" s="1"/>
  <c r="M1924" i="13"/>
  <c r="K1735" i="13"/>
  <c r="L1735" i="13" s="1"/>
  <c r="I1736" i="13" s="1"/>
  <c r="N1922" i="13"/>
  <c r="J1921" i="13" a="1"/>
  <c r="J1921" i="13" s="1"/>
  <c r="J1920" i="14" a="1"/>
  <c r="J1920" i="14" s="1"/>
  <c r="N1921" i="14"/>
  <c r="M1925" i="14"/>
  <c r="K1736" i="13" l="1"/>
  <c r="L1736" i="13" s="1"/>
  <c r="I1737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59" i="14" l="1"/>
  <c r="L1759" i="14" s="1"/>
  <c r="I1760" i="14" s="1"/>
  <c r="K1737" i="13"/>
  <c r="L1737" i="13" s="1"/>
  <c r="I1738" i="13" s="1"/>
  <c r="J1923" i="13" a="1"/>
  <c r="J1923" i="13" s="1"/>
  <c r="N1924" i="13"/>
  <c r="M1926" i="13"/>
  <c r="J1922" i="14" a="1"/>
  <c r="J1922" i="14" s="1"/>
  <c r="N1923" i="14"/>
  <c r="M1927" i="14"/>
  <c r="K1738" i="13" l="1"/>
  <c r="L1738" i="13" s="1"/>
  <c r="I1739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9" i="13" l="1"/>
  <c r="L1739" i="13" s="1"/>
  <c r="I1740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62" i="14" l="1"/>
  <c r="L1762" i="14" s="1"/>
  <c r="I1763" i="14" s="1"/>
  <c r="K1740" i="13"/>
  <c r="L1740" i="13" s="1"/>
  <c r="I1741" i="13" s="1"/>
  <c r="M1929" i="13"/>
  <c r="J1926" i="13" a="1"/>
  <c r="J1926" i="13" s="1"/>
  <c r="N1927" i="13"/>
  <c r="J1925" i="14" a="1"/>
  <c r="J1925" i="14" s="1"/>
  <c r="N1926" i="14"/>
  <c r="M1930" i="14"/>
  <c r="K1741" i="13" l="1"/>
  <c r="L1741" i="13" s="1"/>
  <c r="I1742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64" i="14" l="1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/>
  <c r="L1742" i="13" s="1"/>
  <c r="I1743" i="13" s="1"/>
  <c r="K1743" i="13" l="1"/>
  <c r="L1743" i="13" s="1"/>
  <c r="I1744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4" i="13" l="1"/>
  <c r="L1744" i="13" s="1"/>
  <c r="I1745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67" i="14" l="1"/>
  <c r="L1767" i="14" s="1"/>
  <c r="I1768" i="14" s="1"/>
  <c r="K1745" i="13"/>
  <c r="L1745" i="13" s="1"/>
  <c r="I1746" i="13" s="1"/>
  <c r="J1931" i="13" a="1"/>
  <c r="J1931" i="13" s="1"/>
  <c r="N1932" i="13"/>
  <c r="M1934" i="13"/>
  <c r="M1935" i="14"/>
  <c r="J1930" i="14" a="1"/>
  <c r="J1930" i="14" s="1"/>
  <c r="N1931" i="14"/>
  <c r="K1746" i="13" l="1"/>
  <c r="L1746" i="13" s="1"/>
  <c r="I1747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7" i="13" l="1"/>
  <c r="L1747" i="13" s="1"/>
  <c r="I1748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8" i="13" l="1"/>
  <c r="L1748" i="13" s="1"/>
  <c r="I1749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9" i="13" l="1"/>
  <c r="L1749" i="13" s="1"/>
  <c r="I1750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50" i="13" l="1"/>
  <c r="L1750" i="13" s="1"/>
  <c r="I1751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1" i="13" l="1"/>
  <c r="L1751" i="13" s="1"/>
  <c r="I1752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74" i="14" l="1"/>
  <c r="L1774" i="14" s="1"/>
  <c r="I1775" i="14" s="1"/>
  <c r="K1752" i="13"/>
  <c r="L1752" i="13" s="1"/>
  <c r="I1753" i="13" s="1"/>
  <c r="J1937" i="14" a="1"/>
  <c r="J1937" i="14" s="1"/>
  <c r="N1938" i="14"/>
  <c r="M1942" i="14"/>
  <c r="M1941" i="13"/>
  <c r="J1938" i="13" a="1"/>
  <c r="J1938" i="13" s="1"/>
  <c r="N1939" i="13"/>
  <c r="K1753" i="13" l="1"/>
  <c r="L1753" i="13" s="1"/>
  <c r="I1754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4" i="13" l="1"/>
  <c r="L1754" i="13" s="1"/>
  <c r="I1755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77" i="14" l="1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/>
  <c r="L1755" i="13" s="1"/>
  <c r="I1756" i="13" s="1"/>
  <c r="K1756" i="13" l="1"/>
  <c r="L1756" i="13" s="1"/>
  <c r="I1757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7" i="13" l="1"/>
  <c r="L1757" i="13" s="1"/>
  <c r="I1758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80" i="14" l="1"/>
  <c r="L1780" i="14" s="1"/>
  <c r="I1781" i="14" s="1"/>
  <c r="K1758" i="13"/>
  <c r="L1758" i="13" s="1"/>
  <c r="I1759" i="13" s="1"/>
  <c r="N1944" i="14"/>
  <c r="J1943" i="14" a="1"/>
  <c r="J1943" i="14" s="1"/>
  <c r="M1948" i="14"/>
  <c r="M1947" i="13"/>
  <c r="J1944" i="13" a="1"/>
  <c r="J1944" i="13" s="1"/>
  <c r="N1945" i="13"/>
  <c r="K1759" i="13" l="1"/>
  <c r="L1759" i="13" s="1"/>
  <c r="I1760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82" i="14" l="1"/>
  <c r="L1782" i="14" s="1"/>
  <c r="I1783" i="14" s="1"/>
  <c r="K1760" i="13"/>
  <c r="L1760" i="13" s="1"/>
  <c r="I1761" i="13" s="1"/>
  <c r="J1946" i="13" a="1"/>
  <c r="J1946" i="13" s="1"/>
  <c r="N1947" i="13"/>
  <c r="J1945" i="14" a="1"/>
  <c r="J1945" i="14" s="1"/>
  <c r="N1946" i="14"/>
  <c r="M1949" i="13"/>
  <c r="M1950" i="14"/>
  <c r="K1761" i="13" l="1"/>
  <c r="L1761" i="13" s="1"/>
  <c r="I1762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84" i="14" l="1"/>
  <c r="L1784" i="14" s="1"/>
  <c r="I1785" i="14" s="1"/>
  <c r="K1762" i="13"/>
  <c r="L1762" i="13" s="1"/>
  <c r="I1763" i="13" s="1"/>
  <c r="J1948" i="13" a="1"/>
  <c r="J1948" i="13" s="1"/>
  <c r="N1949" i="13"/>
  <c r="N1948" i="14"/>
  <c r="J1947" i="14" a="1"/>
  <c r="J1947" i="14" s="1"/>
  <c r="M1951" i="13"/>
  <c r="M1952" i="14"/>
  <c r="K1763" i="13" l="1"/>
  <c r="L1763" i="13" s="1"/>
  <c r="I1764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4" i="13" l="1"/>
  <c r="L1764" i="13" s="1"/>
  <c r="I1765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87" i="14" l="1"/>
  <c r="L1787" i="14" s="1"/>
  <c r="I1788" i="14" s="1"/>
  <c r="K1765" i="13"/>
  <c r="L1765" i="13" s="1"/>
  <c r="I1766" i="13" s="1"/>
  <c r="J1950" i="14" a="1"/>
  <c r="J1950" i="14" s="1"/>
  <c r="N1951" i="14"/>
  <c r="M1955" i="14"/>
  <c r="M1954" i="13"/>
  <c r="J1951" i="13" a="1"/>
  <c r="J1951" i="13" s="1"/>
  <c r="N1952" i="13"/>
  <c r="K1766" i="13" l="1"/>
  <c r="L1766" i="13" s="1"/>
  <c r="I1767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7" i="13" l="1"/>
  <c r="L1767" i="13" s="1"/>
  <c r="I1768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90" i="14" l="1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/>
  <c r="L1768" i="13" s="1"/>
  <c r="I1769" i="13" s="1"/>
  <c r="K1769" i="13" l="1"/>
  <c r="L1769" i="13" s="1"/>
  <c r="I1770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92" i="14" l="1"/>
  <c r="L1792" i="14" s="1"/>
  <c r="I1793" i="14" s="1"/>
  <c r="K1770" i="13"/>
  <c r="L1770" i="13" s="1"/>
  <c r="I1771" i="13" s="1"/>
  <c r="M1959" i="13"/>
  <c r="J1956" i="13" a="1"/>
  <c r="J1956" i="13" s="1"/>
  <c r="N1957" i="13"/>
  <c r="N1956" i="14"/>
  <c r="J1955" i="14" a="1"/>
  <c r="J1955" i="14" s="1"/>
  <c r="M1960" i="14"/>
  <c r="K1771" i="13" l="1"/>
  <c r="L1771" i="13" s="1"/>
  <c r="I1772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94" i="14" l="1"/>
  <c r="L1794" i="14" s="1"/>
  <c r="I1795" i="14" s="1"/>
  <c r="K1772" i="13"/>
  <c r="L1772" i="13" s="1"/>
  <c r="I1773" i="13" s="1"/>
  <c r="M1961" i="13"/>
  <c r="M1962" i="14"/>
  <c r="J1957" i="14" a="1"/>
  <c r="J1957" i="14" s="1"/>
  <c r="N1958" i="14"/>
  <c r="J1958" i="13" a="1"/>
  <c r="J1958" i="13" s="1"/>
  <c r="N1959" i="13"/>
  <c r="K1773" i="13" l="1"/>
  <c r="L1773" i="13" s="1"/>
  <c r="I1774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4" i="13" l="1"/>
  <c r="L1774" i="13" s="1"/>
  <c r="I1775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97" i="14" l="1"/>
  <c r="L1797" i="14" s="1"/>
  <c r="I1798" i="14" s="1"/>
  <c r="K1775" i="13"/>
  <c r="L1775" i="13" s="1"/>
  <c r="I1776" i="13" s="1"/>
  <c r="M1965" i="14"/>
  <c r="J1960" i="14" a="1"/>
  <c r="J1960" i="14" s="1"/>
  <c r="N1961" i="14"/>
  <c r="N1962" i="13"/>
  <c r="J1961" i="13" a="1"/>
  <c r="J1961" i="13" s="1"/>
  <c r="M1964" i="13"/>
  <c r="K1776" i="13" l="1"/>
  <c r="L1776" i="13" s="1"/>
  <c r="I1777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99" i="14" l="1"/>
  <c r="L1799" i="14" s="1"/>
  <c r="I1800" i="14" s="1"/>
  <c r="K1777" i="13"/>
  <c r="L1777" i="13" s="1"/>
  <c r="I1778" i="13" s="1"/>
  <c r="M1967" i="14"/>
  <c r="M1966" i="13"/>
  <c r="J1962" i="14" a="1"/>
  <c r="J1962" i="14" s="1"/>
  <c r="N1963" i="14"/>
  <c r="J1963" i="13" a="1"/>
  <c r="J1963" i="13" s="1"/>
  <c r="N1964" i="13"/>
  <c r="K1778" i="13" l="1"/>
  <c r="L1778" i="13" s="1"/>
  <c r="I1779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801" i="14" l="1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/>
  <c r="L1779" i="13" s="1"/>
  <c r="I1780" i="13" s="1"/>
  <c r="K1780" i="13" l="1"/>
  <c r="L1780" i="13" s="1"/>
  <c r="I1781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803" i="14" l="1"/>
  <c r="L1803" i="14" s="1"/>
  <c r="I1804" i="14" s="1"/>
  <c r="K1781" i="13"/>
  <c r="L1781" i="13" s="1"/>
  <c r="I1782" i="13" s="1"/>
  <c r="M1970" i="13"/>
  <c r="M1971" i="14"/>
  <c r="J1967" i="13" a="1"/>
  <c r="J1967" i="13" s="1"/>
  <c r="N1968" i="13"/>
  <c r="J1966" i="14" a="1"/>
  <c r="J1966" i="14" s="1"/>
  <c r="N1967" i="14"/>
  <c r="K1782" i="13" l="1"/>
  <c r="L1782" i="13" s="1"/>
  <c r="I1783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3" i="13" l="1"/>
  <c r="L1783" i="13" s="1"/>
  <c r="I1784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806" i="14" l="1"/>
  <c r="L1806" i="14" s="1"/>
  <c r="I1807" i="14" s="1"/>
  <c r="K1784" i="13"/>
  <c r="L1784" i="13" s="1"/>
  <c r="I1785" i="13" s="1"/>
  <c r="M1973" i="13"/>
  <c r="J1969" i="14" a="1"/>
  <c r="J1969" i="14" s="1"/>
  <c r="N1970" i="14"/>
  <c r="J1970" i="13" a="1"/>
  <c r="J1970" i="13" s="1"/>
  <c r="N1971" i="13"/>
  <c r="M1974" i="14"/>
  <c r="K1807" i="14" l="1"/>
  <c r="L1807" i="14" s="1"/>
  <c r="I1808" i="14" s="1"/>
  <c r="J1970" i="14" a="1"/>
  <c r="J1970" i="14" s="1"/>
  <c r="N1971" i="14"/>
  <c r="M1975" i="14"/>
  <c r="K1785" i="13"/>
  <c r="L1785" i="13" s="1"/>
  <c r="I1786" i="13" s="1"/>
  <c r="J1971" i="13" a="1"/>
  <c r="J1971" i="13" s="1"/>
  <c r="N1972" i="13"/>
  <c r="M1974" i="13"/>
  <c r="K1786" i="13" l="1"/>
  <c r="L1786" i="13" s="1"/>
  <c r="I1787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809" i="14" l="1"/>
  <c r="L1809" i="14" s="1"/>
  <c r="I1810" i="14" s="1"/>
  <c r="K1787" i="13"/>
  <c r="L1787" i="13" s="1"/>
  <c r="I1788" i="13" s="1"/>
  <c r="N1974" i="13"/>
  <c r="J1973" i="13" a="1"/>
  <c r="J1973" i="13" s="1"/>
  <c r="M1977" i="14"/>
  <c r="M1976" i="13"/>
  <c r="J1972" i="14" a="1"/>
  <c r="J1972" i="14" s="1"/>
  <c r="N1973" i="14"/>
  <c r="K1788" i="13" l="1"/>
  <c r="L1788" i="13" s="1"/>
  <c r="I1789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9" i="13" l="1"/>
  <c r="L1789" i="13" s="1"/>
  <c r="I1790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90" i="13" l="1"/>
  <c r="L1790" i="13" s="1"/>
  <c r="I1791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1" i="13" l="1"/>
  <c r="L1791" i="13" s="1"/>
  <c r="I1792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814" i="14" l="1"/>
  <c r="L1814" i="14" s="1"/>
  <c r="I1815" i="14" s="1"/>
  <c r="K1792" i="13"/>
  <c r="L1792" i="13" s="1"/>
  <c r="I1793" i="13" s="1"/>
  <c r="J1977" i="14" a="1"/>
  <c r="J1977" i="14" s="1"/>
  <c r="N1978" i="14"/>
  <c r="M1981" i="13"/>
  <c r="J1978" i="13" a="1"/>
  <c r="J1978" i="13" s="1"/>
  <c r="N1979" i="13"/>
  <c r="M1982" i="14"/>
  <c r="K1815" i="14" l="1"/>
  <c r="L1815" i="14" s="1"/>
  <c r="I1816" i="14" s="1"/>
  <c r="K1793" i="13"/>
  <c r="L1793" i="13" s="1"/>
  <c r="I1794" i="13" s="1"/>
  <c r="J1979" i="13" a="1"/>
  <c r="J1979" i="13" s="1"/>
  <c r="N1980" i="13"/>
  <c r="J1978" i="14" a="1"/>
  <c r="J1978" i="14" s="1"/>
  <c r="N1979" i="14"/>
  <c r="M1983" i="14"/>
  <c r="M1982" i="13"/>
  <c r="K1794" i="13" l="1"/>
  <c r="L1794" i="13" s="1"/>
  <c r="I1795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5" i="13" l="1"/>
  <c r="L1795" i="13" s="1"/>
  <c r="I1796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6" i="13" l="1"/>
  <c r="L1796" i="13" s="1"/>
  <c r="I1797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819" i="14" l="1"/>
  <c r="L1819" i="14" s="1"/>
  <c r="I1820" i="14" s="1"/>
  <c r="K1797" i="13"/>
  <c r="L1797" i="13" s="1"/>
  <c r="I1798" i="13" s="1"/>
  <c r="J1982" i="14" a="1"/>
  <c r="J1982" i="14" s="1"/>
  <c r="N1983" i="14"/>
  <c r="J1983" i="13" a="1"/>
  <c r="J1983" i="13" s="1"/>
  <c r="N1984" i="13"/>
  <c r="M1986" i="13"/>
  <c r="M1987" i="14"/>
  <c r="K1798" i="13" l="1"/>
  <c r="L1798" i="13" s="1"/>
  <c r="I1799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821" i="14" l="1"/>
  <c r="L1821" i="14" s="1"/>
  <c r="I1822" i="14" s="1"/>
  <c r="K1799" i="13"/>
  <c r="L1799" i="13" s="1"/>
  <c r="I1800" i="13" s="1"/>
  <c r="M1988" i="13"/>
  <c r="M1989" i="14"/>
  <c r="N1986" i="13"/>
  <c r="J1985" i="13" a="1"/>
  <c r="J1985" i="13" s="1"/>
  <c r="J1984" i="14" a="1"/>
  <c r="J1984" i="14" s="1"/>
  <c r="N1985" i="14"/>
  <c r="K1800" i="13" l="1"/>
  <c r="L1800" i="13" s="1"/>
  <c r="I1801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23" i="14" l="1"/>
  <c r="L1823" i="14" s="1"/>
  <c r="I1824" i="14" s="1"/>
  <c r="K1801" i="13"/>
  <c r="L1801" i="13" s="1"/>
  <c r="I1802" i="13" s="1"/>
  <c r="J1986" i="14" a="1"/>
  <c r="J1986" i="14" s="1"/>
  <c r="N1987" i="14"/>
  <c r="J1987" i="13" a="1"/>
  <c r="J1987" i="13" s="1"/>
  <c r="N1988" i="13"/>
  <c r="M1991" i="14"/>
  <c r="M1990" i="13"/>
  <c r="K1802" i="13" l="1"/>
  <c r="L1802" i="13" s="1"/>
  <c r="I1803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25" i="14" l="1"/>
  <c r="L1825" i="14" s="1"/>
  <c r="I1826" i="14" s="1"/>
  <c r="K1803" i="13"/>
  <c r="L1803" i="13" s="1"/>
  <c r="I1804" i="13" s="1"/>
  <c r="N1990" i="13"/>
  <c r="J1989" i="13" a="1"/>
  <c r="J1989" i="13" s="1"/>
  <c r="J1988" i="14" a="1"/>
  <c r="J1988" i="14" s="1"/>
  <c r="N1989" i="14"/>
  <c r="M1992" i="13"/>
  <c r="M1993" i="14"/>
  <c r="K1826" i="14" l="1"/>
  <c r="L1826" i="14" s="1"/>
  <c r="I1827" i="14" s="1"/>
  <c r="K1804" i="13"/>
  <c r="L1804" i="13" s="1"/>
  <c r="I1805" i="13" s="1"/>
  <c r="M1993" i="13"/>
  <c r="J1989" i="14" a="1"/>
  <c r="J1989" i="14" s="1"/>
  <c r="N1990" i="14"/>
  <c r="M1994" i="14"/>
  <c r="J1990" i="13" a="1"/>
  <c r="J1990" i="13" s="1"/>
  <c r="N1991" i="13"/>
  <c r="K1827" i="14" l="1"/>
  <c r="L1827" i="14" s="1"/>
  <c r="I1828" i="14" s="1"/>
  <c r="K1805" i="13"/>
  <c r="L1805" i="13" s="1"/>
  <c r="I1806" i="13" s="1"/>
  <c r="J1991" i="13" a="1"/>
  <c r="J1991" i="13" s="1"/>
  <c r="N1992" i="13"/>
  <c r="J1990" i="14" a="1"/>
  <c r="J1990" i="14" s="1"/>
  <c r="N1991" i="14"/>
  <c r="M1995" i="14"/>
  <c r="M1994" i="13"/>
  <c r="K1828" i="14" l="1"/>
  <c r="L1828" i="14" s="1"/>
  <c r="I1829" i="14" s="1"/>
  <c r="K1806" i="13"/>
  <c r="L1806" i="13" s="1"/>
  <c r="I1807" i="13" s="1"/>
  <c r="N1992" i="14"/>
  <c r="J1991" i="14" a="1"/>
  <c r="J1991" i="14" s="1"/>
  <c r="M1996" i="14"/>
  <c r="M1995" i="13"/>
  <c r="J1992" i="13" a="1"/>
  <c r="J1992" i="13" s="1"/>
  <c r="N1993" i="13"/>
  <c r="K1807" i="13" l="1"/>
  <c r="L1807" i="13" s="1"/>
  <c r="I1808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30" i="14" l="1"/>
  <c r="L1830" i="14" s="1"/>
  <c r="I1831" i="14" s="1"/>
  <c r="K1808" i="13"/>
  <c r="L1808" i="13" s="1"/>
  <c r="I1809" i="13" s="1"/>
  <c r="J1993" i="14" a="1"/>
  <c r="J1993" i="14" s="1"/>
  <c r="N1994" i="14"/>
  <c r="M1997" i="13"/>
  <c r="M1998" i="14"/>
  <c r="J1994" i="13" a="1"/>
  <c r="J1994" i="13" s="1"/>
  <c r="N1995" i="13"/>
  <c r="K1809" i="13" l="1"/>
  <c r="L1809" i="13" s="1"/>
  <c r="I1810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10" i="13" l="1"/>
  <c r="L1810" i="13" s="1"/>
  <c r="I1811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33" i="14" l="1"/>
  <c r="L1833" i="14" s="1"/>
  <c r="I1834" i="14" s="1"/>
  <c r="K1811" i="13"/>
  <c r="L1811" i="13" s="1"/>
  <c r="I1812" i="13" s="1"/>
  <c r="N1998" i="13"/>
  <c r="J1997" i="13" a="1"/>
  <c r="J1997" i="13" s="1"/>
  <c r="M2001" i="14"/>
  <c r="J1996" i="14" a="1"/>
  <c r="J1996" i="14" s="1"/>
  <c r="N1997" i="14"/>
  <c r="M2000" i="13"/>
  <c r="K1834" i="14" l="1"/>
  <c r="L1834" i="14" s="1"/>
  <c r="I1835" i="14" s="1"/>
  <c r="K1812" i="13"/>
  <c r="L1812" i="13" s="1"/>
  <c r="I1813" i="13" s="1"/>
  <c r="J1997" i="14" a="1"/>
  <c r="J1997" i="14" s="1"/>
  <c r="N1998" i="14"/>
  <c r="M2001" i="13"/>
  <c r="M2002" i="14"/>
  <c r="J1998" i="13" a="1"/>
  <c r="J1998" i="13" s="1"/>
  <c r="N1999" i="13"/>
  <c r="K1835" i="14" l="1"/>
  <c r="L1835" i="14" s="1"/>
  <c r="I1836" i="14" s="1"/>
  <c r="K1813" i="13"/>
  <c r="L1813" i="13" s="1"/>
  <c r="I1814" i="13" s="1"/>
  <c r="J1999" i="13" a="1"/>
  <c r="J1999" i="13" s="1"/>
  <c r="N2000" i="13"/>
  <c r="J1998" i="14" a="1"/>
  <c r="J1998" i="14" s="1"/>
  <c r="N1999" i="14"/>
  <c r="M2002" i="13"/>
  <c r="M2003" i="14"/>
  <c r="K1814" i="13" l="1"/>
  <c r="L1814" i="13" s="1"/>
  <c r="I1815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37" i="14" l="1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/>
  <c r="L1815" i="13" s="1"/>
  <c r="I1816" i="13" s="1"/>
  <c r="K1816" i="13" l="1"/>
  <c r="L1816" i="13" s="1"/>
  <c r="I1817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39" i="14" l="1"/>
  <c r="L1839" i="14" s="1"/>
  <c r="I1840" i="14" s="1"/>
  <c r="K1817" i="13"/>
  <c r="L1817" i="13" s="1"/>
  <c r="I1818" i="13" s="1"/>
  <c r="J2002" i="14" a="1"/>
  <c r="J2002" i="14" s="1"/>
  <c r="N2003" i="14"/>
  <c r="J2003" i="13" a="1"/>
  <c r="J2003" i="13" s="1"/>
  <c r="N2004" i="13"/>
  <c r="M2007" i="14"/>
  <c r="M2006" i="13"/>
  <c r="K1818" i="13" l="1"/>
  <c r="L1818" i="13" s="1"/>
  <c r="I1819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41" i="14" l="1"/>
  <c r="L1841" i="14" s="1"/>
  <c r="I1842" i="14" s="1"/>
  <c r="K1819" i="13"/>
  <c r="L1819" i="13" s="1"/>
  <c r="I1820" i="13" s="1"/>
  <c r="N2006" i="13"/>
  <c r="J2005" i="13" a="1"/>
  <c r="J2005" i="13" s="1"/>
  <c r="M2008" i="13"/>
  <c r="J2004" i="14" a="1"/>
  <c r="J2004" i="14" s="1"/>
  <c r="N2005" i="14"/>
  <c r="M2009" i="14"/>
  <c r="K1820" i="13" l="1"/>
  <c r="L1820" i="13" s="1"/>
  <c r="I1821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43" i="14" l="1"/>
  <c r="L1843" i="14" s="1"/>
  <c r="I1844" i="14" s="1"/>
  <c r="K1821" i="13"/>
  <c r="L1821" i="13" s="1"/>
  <c r="I1822" i="13" s="1"/>
  <c r="M2011" i="14"/>
  <c r="J2007" i="13" a="1"/>
  <c r="J2007" i="13" s="1"/>
  <c r="N2008" i="13"/>
  <c r="J2006" i="14" a="1"/>
  <c r="J2006" i="14" s="1"/>
  <c r="N2007" i="14"/>
  <c r="M2010" i="13"/>
  <c r="K1822" i="13" l="1"/>
  <c r="L1822" i="13" s="1"/>
  <c r="I1823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45" i="14" l="1"/>
  <c r="L1845" i="14" s="1"/>
  <c r="I1846" i="14" s="1"/>
  <c r="K1823" i="13"/>
  <c r="L1823" i="13" s="1"/>
  <c r="I1824" i="13" s="1"/>
  <c r="M2012" i="13"/>
  <c r="M2013" i="14"/>
  <c r="J2008" i="14" a="1"/>
  <c r="J2008" i="14" s="1"/>
  <c r="N2009" i="14"/>
  <c r="N2010" i="13"/>
  <c r="J2009" i="13" a="1"/>
  <c r="J2009" i="13" s="1"/>
  <c r="K1824" i="13" l="1"/>
  <c r="L1824" i="13" s="1"/>
  <c r="I1825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47" i="14" l="1"/>
  <c r="L1847" i="14" s="1"/>
  <c r="I1848" i="14" s="1"/>
  <c r="K1825" i="13"/>
  <c r="L1825" i="13" s="1"/>
  <c r="I1826" i="13" s="1"/>
  <c r="J2010" i="14" a="1"/>
  <c r="J2010" i="14" s="1"/>
  <c r="N2011" i="14"/>
  <c r="M2015" i="14"/>
  <c r="M2014" i="13"/>
  <c r="J2011" i="13" a="1"/>
  <c r="J2011" i="13" s="1"/>
  <c r="N2012" i="13"/>
  <c r="K1826" i="13" l="1"/>
  <c r="L1826" i="13" s="1"/>
  <c r="I1827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49" i="14" l="1"/>
  <c r="L1849" i="14" s="1"/>
  <c r="I1850" i="14" s="1"/>
  <c r="K1827" i="13"/>
  <c r="L1827" i="13" s="1"/>
  <c r="I1828" i="13" s="1"/>
  <c r="M2016" i="13"/>
  <c r="M2017" i="14"/>
  <c r="N2014" i="13"/>
  <c r="J2013" i="13" a="1"/>
  <c r="J2013" i="13" s="1"/>
  <c r="J2012" i="14" a="1"/>
  <c r="J2012" i="14" s="1"/>
  <c r="N2013" i="14"/>
  <c r="K1828" i="13" l="1"/>
  <c r="L1828" i="13" s="1"/>
  <c r="I1829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51" i="14" l="1"/>
  <c r="L1851" i="14" s="1"/>
  <c r="I1852" i="14" s="1"/>
  <c r="K1829" i="13"/>
  <c r="L1829" i="13" s="1"/>
  <c r="I1830" i="13" s="1"/>
  <c r="J2015" i="13" a="1"/>
  <c r="J2015" i="13" s="1"/>
  <c r="N2016" i="13"/>
  <c r="M2018" i="13"/>
  <c r="J2014" i="14" a="1"/>
  <c r="J2014" i="14" s="1"/>
  <c r="N2015" i="14"/>
  <c r="M2019" i="14"/>
  <c r="K1830" i="13" l="1"/>
  <c r="L1830" i="13" s="1"/>
  <c r="I1831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53" i="14" l="1"/>
  <c r="L1853" i="14" s="1"/>
  <c r="I1854" i="14" s="1"/>
  <c r="K1831" i="13"/>
  <c r="L1831" i="13" s="1"/>
  <c r="I1832" i="13" s="1"/>
  <c r="M2021" i="14"/>
  <c r="N2018" i="13"/>
  <c r="J2017" i="13" a="1"/>
  <c r="J2017" i="13" s="1"/>
  <c r="M2020" i="13"/>
  <c r="J2016" i="14" a="1"/>
  <c r="J2016" i="14" s="1"/>
  <c r="N2017" i="14"/>
  <c r="K1832" i="13" l="1"/>
  <c r="L1832" i="13" s="1"/>
  <c r="I1833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55" i="14" l="1"/>
  <c r="L1855" i="14" s="1"/>
  <c r="I1856" i="14" s="1"/>
  <c r="K1833" i="13"/>
  <c r="L1833" i="13" s="1"/>
  <c r="I1834" i="13" s="1"/>
  <c r="M2023" i="14"/>
  <c r="J2019" i="13" a="1"/>
  <c r="J2019" i="13" s="1"/>
  <c r="N2020" i="13"/>
  <c r="M2022" i="13"/>
  <c r="J2018" i="14" a="1"/>
  <c r="J2018" i="14" s="1"/>
  <c r="N2019" i="14"/>
  <c r="K1834" i="13" l="1"/>
  <c r="L1834" i="13" s="1"/>
  <c r="I1835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57" i="14" l="1"/>
  <c r="L1857" i="14" s="1"/>
  <c r="I1858" i="14" s="1"/>
  <c r="K1835" i="13"/>
  <c r="L1835" i="13" s="1"/>
  <c r="I1836" i="13" s="1"/>
  <c r="J2020" i="14" a="1"/>
  <c r="J2020" i="14" s="1"/>
  <c r="N2021" i="14"/>
  <c r="N2022" i="13"/>
  <c r="J2021" i="13" a="1"/>
  <c r="J2021" i="13" s="1"/>
  <c r="M2025" i="14"/>
  <c r="M2024" i="13"/>
  <c r="K1836" i="13" l="1"/>
  <c r="L1836" i="13" s="1"/>
  <c r="I1837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59" i="14" l="1"/>
  <c r="L1859" i="14" s="1"/>
  <c r="I1860" i="14" s="1"/>
  <c r="K1837" i="13"/>
  <c r="L1837" i="13" s="1"/>
  <c r="I1838" i="13" s="1"/>
  <c r="J2023" i="13" a="1"/>
  <c r="J2023" i="13" s="1"/>
  <c r="N2024" i="13"/>
  <c r="J2022" i="14" a="1"/>
  <c r="J2022" i="14" s="1"/>
  <c r="N2023" i="14"/>
  <c r="M2027" i="14"/>
  <c r="M2026" i="13"/>
  <c r="K1838" i="13" l="1"/>
  <c r="L1838" i="13" s="1"/>
  <c r="I1839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61" i="14" l="1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/>
  <c r="L1839" i="13" s="1"/>
  <c r="I1840" i="13" s="1"/>
  <c r="K1840" i="13" l="1"/>
  <c r="L1840" i="13" s="1"/>
  <c r="I1841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63" i="14" l="1"/>
  <c r="L1863" i="14" s="1"/>
  <c r="I1864" i="14" s="1"/>
  <c r="K1841" i="13"/>
  <c r="L1841" i="13" s="1"/>
  <c r="I1842" i="13" s="1"/>
  <c r="J2027" i="13" a="1"/>
  <c r="J2027" i="13" s="1"/>
  <c r="N2028" i="13"/>
  <c r="M2031" i="14"/>
  <c r="J2026" i="14" a="1"/>
  <c r="J2026" i="14" s="1"/>
  <c r="N2027" i="14"/>
  <c r="M2030" i="13"/>
  <c r="K1842" i="13" l="1"/>
  <c r="L1842" i="13" s="1"/>
  <c r="I1843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3" i="13" l="1"/>
  <c r="L1843" i="13" s="1"/>
  <c r="I1844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66" i="14" l="1"/>
  <c r="L1866" i="14" s="1"/>
  <c r="I1867" i="14" s="1"/>
  <c r="K1844" i="13"/>
  <c r="L1844" i="13" s="1"/>
  <c r="I1845" i="13" s="1"/>
  <c r="M2033" i="13"/>
  <c r="M2034" i="14"/>
  <c r="J2029" i="14" a="1"/>
  <c r="J2029" i="14" s="1"/>
  <c r="N2030" i="14"/>
  <c r="J2030" i="13" a="1"/>
  <c r="J2030" i="13" s="1"/>
  <c r="N2031" i="13"/>
  <c r="K1845" i="13" l="1"/>
  <c r="L1845" i="13" s="1"/>
  <c r="I1846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68" i="14" l="1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/>
  <c r="L1846" i="13" s="1"/>
  <c r="I1847" i="13" s="1"/>
  <c r="K1847" i="13" l="1"/>
  <c r="L1847" i="13" s="1"/>
  <c r="I1848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70" i="14" l="1"/>
  <c r="L1870" i="14" s="1"/>
  <c r="I1871" i="14" s="1"/>
  <c r="K1848" i="13"/>
  <c r="L1848" i="13" s="1"/>
  <c r="I1849" i="13" s="1"/>
  <c r="J2033" i="14" a="1"/>
  <c r="J2033" i="14" s="1"/>
  <c r="N2034" i="14"/>
  <c r="M2037" i="13"/>
  <c r="M2038" i="14"/>
  <c r="J2034" i="13" a="1"/>
  <c r="J2034" i="13" s="1"/>
  <c r="N2035" i="13"/>
  <c r="K1849" i="13" l="1"/>
  <c r="L1849" i="13" s="1"/>
  <c r="I1850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72" i="14" l="1"/>
  <c r="L1872" i="14" s="1"/>
  <c r="I1873" i="14" s="1"/>
  <c r="K1850" i="13"/>
  <c r="L1850" i="13" s="1"/>
  <c r="I1851" i="13" s="1"/>
  <c r="J2036" i="13" a="1"/>
  <c r="J2036" i="13" s="1"/>
  <c r="N2037" i="13"/>
  <c r="N2036" i="14"/>
  <c r="J2035" i="14" a="1"/>
  <c r="J2035" i="14" s="1"/>
  <c r="M2040" i="14"/>
  <c r="M2039" i="13"/>
  <c r="K1851" i="13" l="1"/>
  <c r="L1851" i="13" s="1"/>
  <c r="I1852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74" i="14" l="1"/>
  <c r="L1874" i="14" s="1"/>
  <c r="I1875" i="14" s="1"/>
  <c r="K1852" i="13"/>
  <c r="L1852" i="13" s="1"/>
  <c r="I1853" i="13" s="1"/>
  <c r="J2037" i="14" a="1"/>
  <c r="J2037" i="14" s="1"/>
  <c r="N2038" i="14"/>
  <c r="M2042" i="14"/>
  <c r="M2041" i="13"/>
  <c r="J2038" i="13" a="1"/>
  <c r="J2038" i="13" s="1"/>
  <c r="N2039" i="13"/>
  <c r="K1853" i="13" l="1"/>
  <c r="L1853" i="13" s="1"/>
  <c r="I1854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76" i="14" l="1"/>
  <c r="L1876" i="14" s="1"/>
  <c r="I1877" i="14" s="1"/>
  <c r="K1854" i="13"/>
  <c r="L1854" i="13" s="1"/>
  <c r="I1855" i="13" s="1"/>
  <c r="N2040" i="14"/>
  <c r="J2039" i="14" a="1"/>
  <c r="J2039" i="14" s="1"/>
  <c r="J2040" i="13" a="1"/>
  <c r="J2040" i="13" s="1"/>
  <c r="N2041" i="13"/>
  <c r="M2043" i="13"/>
  <c r="M2044" i="14"/>
  <c r="K1855" i="13" l="1"/>
  <c r="L1855" i="13" s="1"/>
  <c r="I1856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78" i="14" l="1"/>
  <c r="L1878" i="14" s="1"/>
  <c r="I1879" i="14" s="1"/>
  <c r="K1856" i="13"/>
  <c r="L1856" i="13" s="1"/>
  <c r="I1857" i="13" s="1"/>
  <c r="J2041" i="14" a="1"/>
  <c r="J2041" i="14" s="1"/>
  <c r="N2042" i="14"/>
  <c r="M2046" i="14"/>
  <c r="M2045" i="13"/>
  <c r="J2042" i="13" a="1"/>
  <c r="J2042" i="13" s="1"/>
  <c r="N2043" i="13"/>
  <c r="K1879" i="14" l="1"/>
  <c r="L1879" i="14" s="1"/>
  <c r="I1880" i="14" s="1"/>
  <c r="K1857" i="13"/>
  <c r="L1857" i="13" s="1"/>
  <c r="I1858" i="13" s="1"/>
  <c r="M2046" i="13"/>
  <c r="J2043" i="13" a="1"/>
  <c r="J2043" i="13" s="1"/>
  <c r="N2044" i="13"/>
  <c r="M2047" i="14"/>
  <c r="J2042" i="14" a="1"/>
  <c r="J2042" i="14" s="1"/>
  <c r="N2043" i="14"/>
  <c r="K1858" i="13" l="1"/>
  <c r="L1858" i="13" s="1"/>
  <c r="I1859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81" i="14" l="1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/>
  <c r="L1859" i="13" s="1"/>
  <c r="I1860" i="13" s="1"/>
  <c r="K1860" i="13" l="1"/>
  <c r="L1860" i="13" s="1"/>
  <c r="I1861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83" i="14" l="1"/>
  <c r="L1883" i="14" s="1"/>
  <c r="I1884" i="14" s="1"/>
  <c r="K1861" i="13"/>
  <c r="L1861" i="13" s="1"/>
  <c r="I1862" i="13" s="1"/>
  <c r="M2051" i="14"/>
  <c r="M2050" i="13"/>
  <c r="J2047" i="13" a="1"/>
  <c r="J2047" i="13" s="1"/>
  <c r="N2048" i="13"/>
  <c r="J2046" i="14" a="1"/>
  <c r="J2046" i="14" s="1"/>
  <c r="N2047" i="14"/>
  <c r="K1884" i="14" l="1"/>
  <c r="L1884" i="14" s="1"/>
  <c r="I1885" i="14" s="1"/>
  <c r="K1862" i="13"/>
  <c r="L1862" i="13" s="1"/>
  <c r="I1863" i="13" s="1"/>
  <c r="N2048" i="14"/>
  <c r="J2047" i="14" a="1"/>
  <c r="J2047" i="14" s="1"/>
  <c r="M2051" i="13"/>
  <c r="J2048" i="13" a="1"/>
  <c r="J2048" i="13" s="1"/>
  <c r="N2049" i="13"/>
  <c r="M2052" i="14"/>
  <c r="K1863" i="13" l="1"/>
  <c r="L1863" i="13" s="1"/>
  <c r="I1864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86" i="14" l="1"/>
  <c r="L1886" i="14" s="1"/>
  <c r="I1887" i="14" s="1"/>
  <c r="K1864" i="13"/>
  <c r="L1864" i="13" s="1"/>
  <c r="I1865" i="13" s="1"/>
  <c r="J2049" i="14" a="1"/>
  <c r="J2049" i="14" s="1"/>
  <c r="N2050" i="14"/>
  <c r="M2054" i="14"/>
  <c r="M2053" i="13"/>
  <c r="J2050" i="13" a="1"/>
  <c r="J2050" i="13" s="1"/>
  <c r="N2051" i="13"/>
  <c r="K1887" i="14" l="1"/>
  <c r="L1887" i="14" s="1"/>
  <c r="I1888" i="14" s="1"/>
  <c r="K1865" i="13"/>
  <c r="L1865" i="13" s="1"/>
  <c r="I1866" i="13" s="1"/>
  <c r="M2054" i="13"/>
  <c r="M2055" i="14"/>
  <c r="J2051" i="13" a="1"/>
  <c r="J2051" i="13" s="1"/>
  <c r="N2052" i="13"/>
  <c r="J2050" i="14" a="1"/>
  <c r="J2050" i="14" s="1"/>
  <c r="N2051" i="14"/>
  <c r="K1866" i="13" l="1"/>
  <c r="L1866" i="13" s="1"/>
  <c r="I1867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89" i="14" l="1"/>
  <c r="L1889" i="14" s="1"/>
  <c r="I1890" i="14" s="1"/>
  <c r="K1867" i="13"/>
  <c r="L1867" i="13" s="1"/>
  <c r="I1868" i="13" s="1"/>
  <c r="N2054" i="13"/>
  <c r="J2053" i="13" a="1"/>
  <c r="J2053" i="13" s="1"/>
  <c r="J2052" i="14" a="1"/>
  <c r="J2052" i="14" s="1"/>
  <c r="N2053" i="14"/>
  <c r="M2056" i="13"/>
  <c r="M2057" i="14"/>
  <c r="K1868" i="13" l="1"/>
  <c r="L1868" i="13" s="1"/>
  <c r="I1869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9" i="13" l="1"/>
  <c r="L1869" i="13" s="1"/>
  <c r="I1870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92" i="14" l="1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/>
  <c r="L1870" i="13" s="1"/>
  <c r="I1871" i="13" s="1"/>
  <c r="K1871" i="13" l="1"/>
  <c r="L1871" i="13" s="1"/>
  <c r="I1872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2" i="13" l="1"/>
  <c r="L1872" i="13" s="1"/>
  <c r="I1873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95" i="14" l="1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/>
  <c r="L1873" i="13" s="1"/>
  <c r="I1874" i="13" s="1"/>
  <c r="K1874" i="13" l="1"/>
  <c r="L1874" i="13" s="1"/>
  <c r="I1875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5" i="13" l="1"/>
  <c r="L1875" i="13" s="1"/>
  <c r="I1876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98" i="14" l="1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/>
  <c r="L1876" i="13" s="1"/>
  <c r="I1877" i="13" s="1"/>
  <c r="K1877" i="13" l="1"/>
  <c r="L1877" i="13" s="1"/>
  <c r="I1878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900" i="14" l="1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/>
  <c r="L1878" i="13" s="1"/>
  <c r="I1879" i="13" s="1"/>
  <c r="K1879" i="13" l="1"/>
  <c r="L1879" i="13" s="1"/>
  <c r="I1880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902" i="14" l="1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/>
  <c r="L1880" i="13" s="1"/>
  <c r="I1881" i="13" s="1"/>
  <c r="K1903" i="14" l="1"/>
  <c r="L1903" i="14" s="1"/>
  <c r="I1904" i="14" s="1"/>
  <c r="K1881" i="13"/>
  <c r="L1881" i="13" s="1"/>
  <c r="I1882" i="13" s="1"/>
  <c r="J2066" i="14" a="1"/>
  <c r="J2066" i="14" s="1"/>
  <c r="N2067" i="14"/>
  <c r="M2070" i="13"/>
  <c r="M2071" i="14"/>
  <c r="J2067" i="13" a="1"/>
  <c r="J2067" i="13" s="1"/>
  <c r="N2068" i="13"/>
  <c r="K1882" i="13" l="1"/>
  <c r="L1882" i="13" s="1"/>
  <c r="I1883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905" i="14" l="1"/>
  <c r="L1905" i="14" s="1"/>
  <c r="I1906" i="14" s="1"/>
  <c r="K1883" i="13"/>
  <c r="L1883" i="13" s="1"/>
  <c r="I1884" i="13" s="1"/>
  <c r="M2072" i="13"/>
  <c r="N2070" i="13"/>
  <c r="J2069" i="13" a="1"/>
  <c r="J2069" i="13" s="1"/>
  <c r="J2068" i="14" a="1"/>
  <c r="J2068" i="14" s="1"/>
  <c r="N2069" i="14"/>
  <c r="M2073" i="14"/>
  <c r="K1884" i="13" l="1"/>
  <c r="L1884" i="13" s="1"/>
  <c r="I1885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5" i="13" l="1"/>
  <c r="L1885" i="13" s="1"/>
  <c r="I1886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6" i="13" l="1"/>
  <c r="L1886" i="13" s="1"/>
  <c r="I1887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909" i="14" l="1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/>
  <c r="L1887" i="13" s="1"/>
  <c r="I1888" i="13" s="1"/>
  <c r="K1888" i="13" l="1"/>
  <c r="L1888" i="13" s="1"/>
  <c r="I1889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911" i="14" l="1"/>
  <c r="L1911" i="14" s="1"/>
  <c r="I1912" i="14" s="1"/>
  <c r="K1889" i="13"/>
  <c r="L1889" i="13" s="1"/>
  <c r="I1890" i="13" s="1"/>
  <c r="J2074" i="14" a="1"/>
  <c r="J2074" i="14" s="1"/>
  <c r="N2075" i="14"/>
  <c r="M2078" i="13"/>
  <c r="J2075" i="13" a="1"/>
  <c r="J2075" i="13" s="1"/>
  <c r="N2076" i="13"/>
  <c r="M2079" i="14"/>
  <c r="K1912" i="14" l="1"/>
  <c r="L1912" i="14" s="1"/>
  <c r="I1913" i="14" s="1"/>
  <c r="J2076" i="13" a="1"/>
  <c r="J2076" i="13" s="1"/>
  <c r="N2077" i="13"/>
  <c r="M2080" i="14"/>
  <c r="M2079" i="13"/>
  <c r="K1890" i="13"/>
  <c r="L1890" i="13" s="1"/>
  <c r="I1891" i="13" s="1"/>
  <c r="N2076" i="14"/>
  <c r="J2075" i="14" a="1"/>
  <c r="J2075" i="14" s="1"/>
  <c r="K1891" i="13" l="1"/>
  <c r="L1891" i="13" s="1"/>
  <c r="I1892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2" i="13" l="1"/>
  <c r="L1892" i="13" s="1"/>
  <c r="I1893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915" i="14" l="1"/>
  <c r="L1915" i="14" s="1"/>
  <c r="I1916" i="14" s="1"/>
  <c r="K1893" i="13"/>
  <c r="L1893" i="13" s="1"/>
  <c r="I1894" i="13" s="1"/>
  <c r="J2079" i="13" a="1"/>
  <c r="J2079" i="13" s="1"/>
  <c r="N2080" i="13"/>
  <c r="M2083" i="14"/>
  <c r="J2078" i="14" a="1"/>
  <c r="J2078" i="14" s="1"/>
  <c r="N2079" i="14"/>
  <c r="M2082" i="13"/>
  <c r="K1916" i="14" l="1"/>
  <c r="L1916" i="14" s="1"/>
  <c r="I1917" i="14" s="1"/>
  <c r="J2080" i="13" a="1"/>
  <c r="J2080" i="13" s="1"/>
  <c r="N2081" i="13"/>
  <c r="K1894" i="13"/>
  <c r="L1894" i="13" s="1"/>
  <c r="I1895" i="13" s="1"/>
  <c r="N2080" i="14"/>
  <c r="J2079" i="14" a="1"/>
  <c r="J2079" i="14" s="1"/>
  <c r="M2083" i="13"/>
  <c r="M2084" i="14"/>
  <c r="K1895" i="13" l="1"/>
  <c r="L1895" i="13" s="1"/>
  <c r="I1896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918" i="14" l="1"/>
  <c r="L1918" i="14" s="1"/>
  <c r="I1919" i="14" s="1"/>
  <c r="K1896" i="13"/>
  <c r="L1896" i="13" s="1"/>
  <c r="I1897" i="13" s="1"/>
  <c r="J2081" i="14" a="1"/>
  <c r="J2081" i="14" s="1"/>
  <c r="N2082" i="14"/>
  <c r="M2085" i="13"/>
  <c r="M2086" i="14"/>
  <c r="J2082" i="13" a="1"/>
  <c r="J2082" i="13" s="1"/>
  <c r="N2083" i="13"/>
  <c r="K1919" i="14" l="1"/>
  <c r="L1919" i="14" s="1"/>
  <c r="I1920" i="14" s="1"/>
  <c r="J2083" i="13" a="1"/>
  <c r="J2083" i="13" s="1"/>
  <c r="N2084" i="13"/>
  <c r="M2086" i="13"/>
  <c r="K1897" i="13"/>
  <c r="L1897" i="13" s="1"/>
  <c r="I1898" i="13" s="1"/>
  <c r="M2087" i="14"/>
  <c r="J2082" i="14" a="1"/>
  <c r="J2082" i="14" s="1"/>
  <c r="N2083" i="14"/>
  <c r="K1898" i="13" l="1"/>
  <c r="L1898" i="13" s="1"/>
  <c r="I1899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9" i="13" l="1"/>
  <c r="L1899" i="13" s="1"/>
  <c r="I1900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922" i="14" l="1"/>
  <c r="L1922" i="14" s="1"/>
  <c r="I1923" i="14" s="1"/>
  <c r="K1900" i="13"/>
  <c r="L1900" i="13" s="1"/>
  <c r="I1901" i="13" s="1"/>
  <c r="J2085" i="14" a="1"/>
  <c r="J2085" i="14" s="1"/>
  <c r="N2086" i="14"/>
  <c r="J2086" i="13" a="1"/>
  <c r="J2086" i="13" s="1"/>
  <c r="N2087" i="13"/>
  <c r="M2089" i="13"/>
  <c r="M2090" i="14"/>
  <c r="K1901" i="13" l="1"/>
  <c r="L1901" i="13" s="1"/>
  <c r="I1902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2" i="13" l="1"/>
  <c r="L1902" i="13" s="1"/>
  <c r="I1903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25" i="14" l="1"/>
  <c r="L1925" i="14" s="1"/>
  <c r="I1926" i="14" s="1"/>
  <c r="K1903" i="13"/>
  <c r="L1903" i="13" s="1"/>
  <c r="I1904" i="13" s="1"/>
  <c r="J2088" i="14" a="1"/>
  <c r="J2088" i="14" s="1"/>
  <c r="N2089" i="14"/>
  <c r="M2093" i="14"/>
  <c r="N2090" i="13"/>
  <c r="J2089" i="13" a="1"/>
  <c r="J2089" i="13" s="1"/>
  <c r="M2092" i="13"/>
  <c r="K1904" i="13" l="1"/>
  <c r="L1904" i="13" s="1"/>
  <c r="I1905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27" i="14" l="1"/>
  <c r="L1927" i="14" s="1"/>
  <c r="I1928" i="14" s="1"/>
  <c r="K1905" i="13"/>
  <c r="L1905" i="13" s="1"/>
  <c r="I1906" i="13" s="1"/>
  <c r="J2090" i="14" a="1"/>
  <c r="J2090" i="14" s="1"/>
  <c r="N2091" i="14"/>
  <c r="M2094" i="13"/>
  <c r="M2095" i="14"/>
  <c r="J2091" i="13" a="1"/>
  <c r="J2091" i="13" s="1"/>
  <c r="N2092" i="13"/>
  <c r="K1928" i="14" l="1"/>
  <c r="L1928" i="14" s="1"/>
  <c r="I1929" i="14" s="1"/>
  <c r="K1906" i="13"/>
  <c r="L1906" i="13" s="1"/>
  <c r="I1907" i="13" s="1"/>
  <c r="M2096" i="14"/>
  <c r="M2095" i="13"/>
  <c r="J2092" i="13" a="1"/>
  <c r="J2092" i="13" s="1"/>
  <c r="N2093" i="13"/>
  <c r="N2092" i="14"/>
  <c r="J2091" i="14" a="1"/>
  <c r="J2091" i="14" s="1"/>
  <c r="K1929" i="14" l="1"/>
  <c r="L1929" i="14" s="1"/>
  <c r="I1930" i="14" s="1"/>
  <c r="K1907" i="13"/>
  <c r="L1907" i="13" s="1"/>
  <c r="I1908" i="13" s="1"/>
  <c r="J2092" i="14" a="1"/>
  <c r="J2092" i="14" s="1"/>
  <c r="N2093" i="14"/>
  <c r="M2096" i="13"/>
  <c r="N2094" i="13"/>
  <c r="J2093" i="13" a="1"/>
  <c r="J2093" i="13" s="1"/>
  <c r="M2097" i="14"/>
  <c r="K1930" i="14" l="1"/>
  <c r="L1930" i="14" s="1"/>
  <c r="I1931" i="14" s="1"/>
  <c r="K1908" i="13"/>
  <c r="L1908" i="13" s="1"/>
  <c r="I1909" i="13" s="1"/>
  <c r="J2094" i="13" a="1"/>
  <c r="J2094" i="13" s="1"/>
  <c r="N2095" i="13"/>
  <c r="M2097" i="13"/>
  <c r="M2098" i="14"/>
  <c r="J2093" i="14" a="1"/>
  <c r="J2093" i="14" s="1"/>
  <c r="N2094" i="14"/>
  <c r="K1909" i="13" l="1"/>
  <c r="L1909" i="13" s="1"/>
  <c r="I1910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10" i="13" l="1"/>
  <c r="L1910" i="13" s="1"/>
  <c r="I1911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1" i="13" l="1"/>
  <c r="L1911" i="13" s="1"/>
  <c r="I1912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34" i="14" l="1"/>
  <c r="L1934" i="14" s="1"/>
  <c r="I1935" i="14" s="1"/>
  <c r="K1912" i="13"/>
  <c r="L1912" i="13" s="1"/>
  <c r="I1913" i="13" s="1"/>
  <c r="J2097" i="14" a="1"/>
  <c r="J2097" i="14" s="1"/>
  <c r="N2098" i="14"/>
  <c r="M2101" i="13"/>
  <c r="M2102" i="14"/>
  <c r="J2098" i="13" a="1"/>
  <c r="J2098" i="13" s="1"/>
  <c r="N2099" i="13"/>
  <c r="K1913" i="13" l="1"/>
  <c r="L1913" i="13" s="1"/>
  <c r="I1914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36" i="14" l="1"/>
  <c r="L1936" i="14" s="1"/>
  <c r="I1937" i="14" s="1"/>
  <c r="K1914" i="13"/>
  <c r="L1914" i="13" s="1"/>
  <c r="I1915" i="13" s="1"/>
  <c r="J2100" i="13" a="1"/>
  <c r="J2100" i="13" s="1"/>
  <c r="N2101" i="13"/>
  <c r="N2100" i="14"/>
  <c r="J2099" i="14" a="1"/>
  <c r="J2099" i="14" s="1"/>
  <c r="M2103" i="13"/>
  <c r="M2104" i="14"/>
  <c r="K1915" i="13" l="1"/>
  <c r="L1915" i="13" s="1"/>
  <c r="I1916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38" i="14" l="1"/>
  <c r="L1938" i="14" s="1"/>
  <c r="I1939" i="14" s="1"/>
  <c r="K1916" i="13"/>
  <c r="L1916" i="13" s="1"/>
  <c r="I1917" i="13" s="1"/>
  <c r="J2101" i="14" a="1"/>
  <c r="J2101" i="14" s="1"/>
  <c r="N2102" i="14"/>
  <c r="J2102" i="13" a="1"/>
  <c r="J2102" i="13" s="1"/>
  <c r="N2103" i="13"/>
  <c r="M2105" i="13"/>
  <c r="M2106" i="14"/>
  <c r="K1917" i="13" l="1"/>
  <c r="L1917" i="13" s="1"/>
  <c r="I1918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8" i="13" l="1"/>
  <c r="L1918" i="13" s="1"/>
  <c r="I1919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41" i="14" l="1"/>
  <c r="L1941" i="14" s="1"/>
  <c r="I1942" i="14" s="1"/>
  <c r="K1919" i="13"/>
  <c r="L1919" i="13" s="1"/>
  <c r="I1920" i="13" s="1"/>
  <c r="N2106" i="13"/>
  <c r="J2105" i="13" a="1"/>
  <c r="J2105" i="13" s="1"/>
  <c r="J2104" i="14" a="1"/>
  <c r="J2104" i="14" s="1"/>
  <c r="N2105" i="14"/>
  <c r="M2108" i="13"/>
  <c r="M2109" i="14"/>
  <c r="K1920" i="13" l="1"/>
  <c r="L1920" i="13" s="1"/>
  <c r="I1921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1" i="13" l="1"/>
  <c r="L1921" i="13" s="1"/>
  <c r="I1922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44" i="14" l="1"/>
  <c r="L1944" i="14" s="1"/>
  <c r="I1945" i="14" s="1"/>
  <c r="K1922" i="13"/>
  <c r="L1922" i="13" s="1"/>
  <c r="I1923" i="13" s="1"/>
  <c r="N2108" i="14"/>
  <c r="J2107" i="14" a="1"/>
  <c r="J2107" i="14" s="1"/>
  <c r="M2112" i="14"/>
  <c r="M2111" i="13"/>
  <c r="J2108" i="13" a="1"/>
  <c r="J2108" i="13" s="1"/>
  <c r="N2109" i="13"/>
  <c r="K1923" i="13" l="1"/>
  <c r="L1923" i="13" s="1"/>
  <c r="I1924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46" i="14" l="1"/>
  <c r="L1946" i="14" s="1"/>
  <c r="I1947" i="14" s="1"/>
  <c r="K1924" i="13"/>
  <c r="L1924" i="13" s="1"/>
  <c r="I1925" i="13" s="1"/>
  <c r="J2109" i="14" a="1"/>
  <c r="J2109" i="14" s="1"/>
  <c r="N2110" i="14"/>
  <c r="M2114" i="14"/>
  <c r="M2113" i="13"/>
  <c r="J2110" i="13" a="1"/>
  <c r="J2110" i="13" s="1"/>
  <c r="N2111" i="13"/>
  <c r="K1925" i="13" l="1"/>
  <c r="L1925" i="13" s="1"/>
  <c r="I1926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6" i="13" l="1"/>
  <c r="L1926" i="13" s="1"/>
  <c r="I1927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7" i="13" l="1"/>
  <c r="L1927" i="13" s="1"/>
  <c r="I1928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50" i="14" l="1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/>
  <c r="L1928" i="13" s="1"/>
  <c r="I1929" i="13" s="1"/>
  <c r="K1929" i="13" l="1"/>
  <c r="L1929" i="13" s="1"/>
  <c r="I1930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52" i="14" l="1"/>
  <c r="L1952" i="14" s="1"/>
  <c r="I1953" i="14" s="1"/>
  <c r="K1930" i="13"/>
  <c r="L1930" i="13" s="1"/>
  <c r="I1931" i="13" s="1"/>
  <c r="J2116" i="13" a="1"/>
  <c r="J2116" i="13" s="1"/>
  <c r="N2117" i="13"/>
  <c r="N2116" i="14"/>
  <c r="J2115" i="14" a="1"/>
  <c r="J2115" i="14" s="1"/>
  <c r="M2120" i="14"/>
  <c r="M2119" i="13"/>
  <c r="K1953" i="14" l="1"/>
  <c r="L1953" i="14" s="1"/>
  <c r="I1954" i="14" s="1"/>
  <c r="J2116" i="14" a="1"/>
  <c r="J2116" i="14" s="1"/>
  <c r="N2117" i="14"/>
  <c r="K1931" i="13"/>
  <c r="L1931" i="13" s="1"/>
  <c r="I1932" i="13" s="1"/>
  <c r="M2121" i="14"/>
  <c r="M2120" i="13"/>
  <c r="N2118" i="13"/>
  <c r="J2117" i="13" a="1"/>
  <c r="J2117" i="13" s="1"/>
  <c r="K1932" i="13" l="1"/>
  <c r="L1932" i="13" s="1"/>
  <c r="I1933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3" i="13" l="1"/>
  <c r="L1933" i="13" s="1"/>
  <c r="I1934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4" i="13" l="1"/>
  <c r="L1934" i="13" s="1"/>
  <c r="I1935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57" i="14" l="1"/>
  <c r="L1957" i="14" s="1"/>
  <c r="I1958" i="14" s="1"/>
  <c r="K1935" i="13"/>
  <c r="L1935" i="13" s="1"/>
  <c r="I1936" i="13" s="1"/>
  <c r="N2122" i="13"/>
  <c r="J2121" i="13" a="1"/>
  <c r="J2121" i="13" s="1"/>
  <c r="M2124" i="13"/>
  <c r="J2120" i="14" a="1"/>
  <c r="J2120" i="14" s="1"/>
  <c r="N2121" i="14"/>
  <c r="M2125" i="14"/>
  <c r="K1936" i="13" l="1"/>
  <c r="L1936" i="13" s="1"/>
  <c r="I1937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59" i="14" l="1"/>
  <c r="L1959" i="14" s="1"/>
  <c r="I1960" i="14" s="1"/>
  <c r="K1937" i="13"/>
  <c r="L1937" i="13" s="1"/>
  <c r="I1938" i="13" s="1"/>
  <c r="J2123" i="13" a="1"/>
  <c r="J2123" i="13" s="1"/>
  <c r="N2124" i="13"/>
  <c r="M2127" i="14"/>
  <c r="M2126" i="13"/>
  <c r="J2122" i="14" a="1"/>
  <c r="J2122" i="14" s="1"/>
  <c r="N2123" i="14"/>
  <c r="K1938" i="13" l="1"/>
  <c r="L1938" i="13" s="1"/>
  <c r="I1939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61" i="14" l="1"/>
  <c r="L1961" i="14" s="1"/>
  <c r="I1962" i="14" s="1"/>
  <c r="K1939" i="13"/>
  <c r="L1939" i="13" s="1"/>
  <c r="I1940" i="13" s="1"/>
  <c r="N2126" i="13"/>
  <c r="J2125" i="13" a="1"/>
  <c r="J2125" i="13" s="1"/>
  <c r="M2129" i="14"/>
  <c r="M2128" i="13"/>
  <c r="J2124" i="14" a="1"/>
  <c r="J2124" i="14" s="1"/>
  <c r="N2125" i="14"/>
  <c r="K1940" i="13" l="1"/>
  <c r="L1940" i="13" s="1"/>
  <c r="I1941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1" i="13" l="1"/>
  <c r="L1941" i="13" s="1"/>
  <c r="I1942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2" i="13" l="1"/>
  <c r="L1942" i="13" s="1"/>
  <c r="I1943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3" i="13" l="1"/>
  <c r="L1943" i="13" s="1"/>
  <c r="I1944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4" i="13" l="1"/>
  <c r="L1944" i="13" s="1"/>
  <c r="I1945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67" i="14" l="1"/>
  <c r="L1967" i="14" s="1"/>
  <c r="I1968" i="14" s="1"/>
  <c r="K1945" i="13"/>
  <c r="L1945" i="13" s="1"/>
  <c r="I1946" i="13" s="1"/>
  <c r="J2131" i="13" a="1"/>
  <c r="J2131" i="13" s="1"/>
  <c r="N2132" i="13"/>
  <c r="J2130" i="14" a="1"/>
  <c r="J2130" i="14" s="1"/>
  <c r="N2131" i="14"/>
  <c r="M2135" i="14"/>
  <c r="M2134" i="13"/>
  <c r="K1946" i="13" l="1"/>
  <c r="L1946" i="13" s="1"/>
  <c r="I1947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69" i="14" l="1"/>
  <c r="L1969" i="14" s="1"/>
  <c r="I1970" i="14" s="1"/>
  <c r="K1947" i="13"/>
  <c r="L1947" i="13" s="1"/>
  <c r="I1948" i="13" s="1"/>
  <c r="N2134" i="13"/>
  <c r="J2133" i="13" a="1"/>
  <c r="J2133" i="13" s="1"/>
  <c r="J2132" i="14" a="1"/>
  <c r="J2132" i="14" s="1"/>
  <c r="N2133" i="14"/>
  <c r="M2136" i="13"/>
  <c r="M2137" i="14"/>
  <c r="K1970" i="14" l="1"/>
  <c r="L1970" i="14" s="1"/>
  <c r="I1971" i="14" s="1"/>
  <c r="J2133" i="14" a="1"/>
  <c r="J2133" i="14" s="1"/>
  <c r="N2134" i="14"/>
  <c r="K1948" i="13"/>
  <c r="L1948" i="13" s="1"/>
  <c r="I1949" i="13" s="1"/>
  <c r="M2138" i="14"/>
  <c r="M2137" i="13"/>
  <c r="J2134" i="13" a="1"/>
  <c r="J2134" i="13" s="1"/>
  <c r="N2135" i="13"/>
  <c r="K1949" i="13" l="1"/>
  <c r="L1949" i="13" s="1"/>
  <c r="I1950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72" i="14" l="1"/>
  <c r="L1972" i="14" s="1"/>
  <c r="I1973" i="14" s="1"/>
  <c r="K1950" i="13"/>
  <c r="L1950" i="13" s="1"/>
  <c r="I1951" i="13" s="1"/>
  <c r="M2139" i="13"/>
  <c r="M2140" i="14"/>
  <c r="J2136" i="13" a="1"/>
  <c r="J2136" i="13" s="1"/>
  <c r="N2137" i="13"/>
  <c r="N2136" i="14"/>
  <c r="J2135" i="14" a="1"/>
  <c r="J2135" i="14" s="1"/>
  <c r="K1951" i="13" l="1"/>
  <c r="L1951" i="13" s="1"/>
  <c r="I1952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2" i="13" l="1"/>
  <c r="L1952" i="13" s="1"/>
  <c r="I1953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75" i="14" l="1"/>
  <c r="L1975" i="14" s="1"/>
  <c r="I1976" i="14" s="1"/>
  <c r="K1953" i="13"/>
  <c r="L1953" i="13" s="1"/>
  <c r="I1954" i="13" s="1"/>
  <c r="M2143" i="14"/>
  <c r="M2142" i="13"/>
  <c r="J2139" i="13" a="1"/>
  <c r="J2139" i="13" s="1"/>
  <c r="N2140" i="13"/>
  <c r="J2138" i="14" a="1"/>
  <c r="J2138" i="14" s="1"/>
  <c r="N2139" i="14"/>
  <c r="K1976" i="14" l="1"/>
  <c r="L1976" i="14" s="1"/>
  <c r="I1977" i="14" s="1"/>
  <c r="N2140" i="14"/>
  <c r="J2139" i="14" a="1"/>
  <c r="J2139" i="14" s="1"/>
  <c r="K1954" i="13"/>
  <c r="L1954" i="13" s="1"/>
  <c r="I1955" i="13" s="1"/>
  <c r="J2140" i="13" a="1"/>
  <c r="J2140" i="13" s="1"/>
  <c r="N2141" i="13"/>
  <c r="M2143" i="13"/>
  <c r="M2144" i="14"/>
  <c r="K1955" i="13" l="1"/>
  <c r="L1955" i="13" s="1"/>
  <c r="I1956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6" i="13" l="1"/>
  <c r="L1956" i="13" s="1"/>
  <c r="I1957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7" i="13" l="1"/>
  <c r="L1957" i="13" s="1"/>
  <c r="I1958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80" i="14" l="1"/>
  <c r="L1980" i="14" s="1"/>
  <c r="I1981" i="14" s="1"/>
  <c r="K1958" i="13"/>
  <c r="L1958" i="13" s="1"/>
  <c r="I1959" i="13" s="1"/>
  <c r="J2144" i="13" a="1"/>
  <c r="J2144" i="13" s="1"/>
  <c r="N2145" i="13"/>
  <c r="M2147" i="13"/>
  <c r="M2148" i="14"/>
  <c r="N2144" i="14"/>
  <c r="J2143" i="14" a="1"/>
  <c r="J2143" i="14" s="1"/>
  <c r="K1981" i="14" l="1"/>
  <c r="L1981" i="14" s="1"/>
  <c r="I1982" i="14" s="1"/>
  <c r="K1959" i="13"/>
  <c r="L1959" i="13" s="1"/>
  <c r="I1960" i="13" s="1"/>
  <c r="N2146" i="13"/>
  <c r="J2145" i="13" a="1"/>
  <c r="J2145" i="13" s="1"/>
  <c r="J2144" i="14" a="1"/>
  <c r="J2144" i="14" s="1"/>
  <c r="N2145" i="14"/>
  <c r="M2148" i="13"/>
  <c r="M2149" i="14"/>
  <c r="K1960" i="13" l="1"/>
  <c r="L1960" i="13" s="1"/>
  <c r="I1961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83" i="14" l="1"/>
  <c r="L1983" i="14" s="1"/>
  <c r="I1984" i="14" s="1"/>
  <c r="K1961" i="13"/>
  <c r="L1961" i="13" s="1"/>
  <c r="I1962" i="13" s="1"/>
  <c r="J2146" i="14" a="1"/>
  <c r="J2146" i="14" s="1"/>
  <c r="N2147" i="14"/>
  <c r="J2147" i="13" a="1"/>
  <c r="J2147" i="13" s="1"/>
  <c r="N2148" i="13"/>
  <c r="M2151" i="14"/>
  <c r="M2150" i="13"/>
  <c r="K1962" i="13" l="1"/>
  <c r="L1962" i="13" s="1"/>
  <c r="I1963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3" i="13" l="1"/>
  <c r="L1963" i="13" s="1"/>
  <c r="I1964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86" i="14" l="1"/>
  <c r="L1986" i="14" s="1"/>
  <c r="I1987" i="14" s="1"/>
  <c r="K1964" i="13"/>
  <c r="L1964" i="13" s="1"/>
  <c r="I1965" i="13" s="1"/>
  <c r="M2153" i="13"/>
  <c r="J2149" i="14" a="1"/>
  <c r="J2149" i="14" s="1"/>
  <c r="N2150" i="14"/>
  <c r="J2150" i="13" a="1"/>
  <c r="J2150" i="13" s="1"/>
  <c r="N2151" i="13"/>
  <c r="M2154" i="14"/>
  <c r="K1987" i="14" l="1"/>
  <c r="L1987" i="14" s="1"/>
  <c r="I1988" i="14" s="1"/>
  <c r="J2151" i="13" a="1"/>
  <c r="J2151" i="13" s="1"/>
  <c r="N2152" i="13"/>
  <c r="M2155" i="14"/>
  <c r="J2150" i="14" a="1"/>
  <c r="J2150" i="14" s="1"/>
  <c r="N2151" i="14"/>
  <c r="K1965" i="13"/>
  <c r="L1965" i="13" s="1"/>
  <c r="I1966" i="13" s="1"/>
  <c r="M2154" i="13"/>
  <c r="K1966" i="13" l="1"/>
  <c r="L1966" i="13" s="1"/>
  <c r="I1967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7" i="13" l="1"/>
  <c r="L1967" i="13" s="1"/>
  <c r="I1968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8" i="13" l="1"/>
  <c r="L1968" i="13" s="1"/>
  <c r="I1969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91" i="14" l="1"/>
  <c r="L1991" i="14" s="1"/>
  <c r="I1992" i="14" s="1"/>
  <c r="K1969" i="13"/>
  <c r="L1969" i="13" s="1"/>
  <c r="I1970" i="13" s="1"/>
  <c r="J2154" i="14" a="1"/>
  <c r="J2154" i="14" s="1"/>
  <c r="N2155" i="14"/>
  <c r="J2155" i="13" a="1"/>
  <c r="J2155" i="13" s="1"/>
  <c r="N2156" i="13"/>
  <c r="M2159" i="14"/>
  <c r="M2158" i="13"/>
  <c r="K1970" i="13" l="1"/>
  <c r="L1970" i="13" s="1"/>
  <c r="I1971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93" i="14" l="1"/>
  <c r="L1993" i="14" s="1"/>
  <c r="I1994" i="14" s="1"/>
  <c r="K1971" i="13"/>
  <c r="L1971" i="13" s="1"/>
  <c r="I1972" i="13" s="1"/>
  <c r="N2158" i="13"/>
  <c r="J2157" i="13" a="1"/>
  <c r="J2157" i="13" s="1"/>
  <c r="J2156" i="14" a="1"/>
  <c r="J2156" i="14" s="1"/>
  <c r="N2157" i="14"/>
  <c r="M2161" i="14"/>
  <c r="M2160" i="13"/>
  <c r="K1994" i="14" l="1"/>
  <c r="L1994" i="14" s="1"/>
  <c r="I1995" i="14" s="1"/>
  <c r="M2161" i="13"/>
  <c r="J2157" i="14" a="1"/>
  <c r="J2157" i="14" s="1"/>
  <c r="N2158" i="14"/>
  <c r="K1972" i="13"/>
  <c r="L1972" i="13" s="1"/>
  <c r="I1973" i="13" s="1"/>
  <c r="M2162" i="14"/>
  <c r="J2158" i="13" a="1"/>
  <c r="J2158" i="13" s="1"/>
  <c r="N2159" i="13"/>
  <c r="K1995" i="14" l="1"/>
  <c r="L1995" i="14" s="1"/>
  <c r="I1996" i="14" s="1"/>
  <c r="J2159" i="13" a="1"/>
  <c r="J2159" i="13" s="1"/>
  <c r="N2160" i="13"/>
  <c r="K1973" i="13"/>
  <c r="L1973" i="13" s="1"/>
  <c r="I1974" i="13" s="1"/>
  <c r="M2162" i="13"/>
  <c r="M2163" i="14"/>
  <c r="J2158" i="14" a="1"/>
  <c r="J2158" i="14" s="1"/>
  <c r="N2159" i="14"/>
  <c r="K1974" i="13" l="1"/>
  <c r="L1974" i="13" s="1"/>
  <c r="I1975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5" i="13" l="1"/>
  <c r="L1975" i="13" s="1"/>
  <c r="I1976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98" i="14" l="1"/>
  <c r="L1998" i="14" s="1"/>
  <c r="I1999" i="14" s="1"/>
  <c r="K1976" i="13"/>
  <c r="L1976" i="13" s="1"/>
  <c r="I1977" i="13" s="1"/>
  <c r="J2161" i="14" a="1"/>
  <c r="J2161" i="14" s="1"/>
  <c r="N2162" i="14"/>
  <c r="J2162" i="13" a="1"/>
  <c r="J2162" i="13" s="1"/>
  <c r="N2163" i="13"/>
  <c r="M2165" i="13"/>
  <c r="M2166" i="14"/>
  <c r="K1999" i="14" l="1"/>
  <c r="L1999" i="14" s="1"/>
  <c r="I2000" i="14" s="1"/>
  <c r="M2167" i="14"/>
  <c r="J2163" i="13" a="1"/>
  <c r="J2163" i="13" s="1"/>
  <c r="N2164" i="13"/>
  <c r="K1977" i="13"/>
  <c r="L1977" i="13" s="1"/>
  <c r="I1978" i="13" s="1"/>
  <c r="J2162" i="14" a="1"/>
  <c r="J2162" i="14" s="1"/>
  <c r="N2163" i="14"/>
  <c r="M2166" i="13"/>
  <c r="K1978" i="13" l="1"/>
  <c r="L1978" i="13" s="1"/>
  <c r="I1979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2001" i="14" l="1"/>
  <c r="L2001" i="14" s="1"/>
  <c r="I2002" i="14" s="1"/>
  <c r="K1979" i="13"/>
  <c r="L1979" i="13" s="1"/>
  <c r="I1980" i="13" s="1"/>
  <c r="N2166" i="13"/>
  <c r="J2165" i="13" a="1"/>
  <c r="J2165" i="13" s="1"/>
  <c r="M2168" i="13"/>
  <c r="M2169" i="14"/>
  <c r="J2164" i="14" a="1"/>
  <c r="J2164" i="14" s="1"/>
  <c r="N2165" i="14"/>
  <c r="K1980" i="13" l="1"/>
  <c r="L1980" i="13" s="1"/>
  <c r="I1981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2003" i="14" l="1"/>
  <c r="L2003" i="14" s="1"/>
  <c r="I2004" i="14" s="1"/>
  <c r="K1981" i="13"/>
  <c r="L1981" i="13" s="1"/>
  <c r="I1982" i="13" s="1"/>
  <c r="J2167" i="13" a="1"/>
  <c r="J2167" i="13" s="1"/>
  <c r="N2168" i="13"/>
  <c r="J2166" i="14" a="1"/>
  <c r="J2166" i="14" s="1"/>
  <c r="N2167" i="14"/>
  <c r="M2171" i="14"/>
  <c r="M2170" i="13"/>
  <c r="K2004" i="14" l="1"/>
  <c r="L2004" i="14" s="1"/>
  <c r="I2005" i="14" s="1"/>
  <c r="N2168" i="14"/>
  <c r="J2167" i="14" a="1"/>
  <c r="J2167" i="14" s="1"/>
  <c r="K1982" i="13"/>
  <c r="L1982" i="13" s="1"/>
  <c r="I1983" i="13" s="1"/>
  <c r="J2168" i="13" a="1"/>
  <c r="J2168" i="13" s="1"/>
  <c r="N2169" i="13"/>
  <c r="M2171" i="13"/>
  <c r="M2172" i="14"/>
  <c r="K2005" i="14" l="1"/>
  <c r="L2005" i="14" s="1"/>
  <c r="I2006" i="14" s="1"/>
  <c r="K1983" i="13"/>
  <c r="L1983" i="13" s="1"/>
  <c r="I1984" i="13" s="1"/>
  <c r="J2168" i="14" a="1"/>
  <c r="J2168" i="14" s="1"/>
  <c r="N2169" i="14"/>
  <c r="N2170" i="13"/>
  <c r="J2169" i="13" a="1"/>
  <c r="J2169" i="13" s="1"/>
  <c r="M2173" i="14"/>
  <c r="M2172" i="13"/>
  <c r="K1984" i="13" l="1"/>
  <c r="L1984" i="13" s="1"/>
  <c r="I1985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2007" i="14" l="1"/>
  <c r="L2007" i="14" s="1"/>
  <c r="I2008" i="14" s="1"/>
  <c r="K1985" i="13"/>
  <c r="L1985" i="13" s="1"/>
  <c r="I1986" i="13" s="1"/>
  <c r="M2175" i="14"/>
  <c r="J2171" i="13" a="1"/>
  <c r="J2171" i="13" s="1"/>
  <c r="N2172" i="13"/>
  <c r="J2170" i="14" a="1"/>
  <c r="J2170" i="14" s="1"/>
  <c r="N2171" i="14"/>
  <c r="M2174" i="13"/>
  <c r="K1986" i="13" l="1"/>
  <c r="L1986" i="13" s="1"/>
  <c r="I1987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2009" i="14" l="1"/>
  <c r="L2009" i="14" s="1"/>
  <c r="I2010" i="14" s="1"/>
  <c r="K1987" i="13"/>
  <c r="L1987" i="13" s="1"/>
  <c r="I1988" i="13" s="1"/>
  <c r="N2174" i="13"/>
  <c r="J2173" i="13" a="1"/>
  <c r="J2173" i="13" s="1"/>
  <c r="M2176" i="13"/>
  <c r="M2177" i="14"/>
  <c r="J2172" i="14" a="1"/>
  <c r="J2172" i="14" s="1"/>
  <c r="N2173" i="14"/>
  <c r="K2010" i="14" l="1"/>
  <c r="L2010" i="14" s="1"/>
  <c r="I2011" i="14" s="1"/>
  <c r="J2173" i="14" a="1"/>
  <c r="J2173" i="14" s="1"/>
  <c r="N2174" i="14"/>
  <c r="M2177" i="13"/>
  <c r="K1988" i="13"/>
  <c r="L1988" i="13" s="1"/>
  <c r="I1989" i="13" s="1"/>
  <c r="M2178" i="14"/>
  <c r="J2174" i="13" a="1"/>
  <c r="J2174" i="13" s="1"/>
  <c r="N2175" i="13"/>
  <c r="K1989" i="13" l="1"/>
  <c r="L1989" i="13" s="1"/>
  <c r="I1990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2012" i="14" l="1"/>
  <c r="L2012" i="14" s="1"/>
  <c r="I2013" i="14" s="1"/>
  <c r="K1990" i="13"/>
  <c r="L1990" i="13" s="1"/>
  <c r="I1991" i="13" s="1"/>
  <c r="M2179" i="13"/>
  <c r="M2180" i="14"/>
  <c r="J2176" i="13" a="1"/>
  <c r="J2176" i="13" s="1"/>
  <c r="N2177" i="13"/>
  <c r="N2176" i="14"/>
  <c r="J2175" i="14" a="1"/>
  <c r="J2175" i="14" s="1"/>
  <c r="K1991" i="13" l="1"/>
  <c r="L1991" i="13" s="1"/>
  <c r="I1992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2" i="13" l="1"/>
  <c r="L1992" i="13" s="1"/>
  <c r="I1993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3" i="13" l="1"/>
  <c r="L1993" i="13" s="1"/>
  <c r="I1994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2016" i="14" l="1"/>
  <c r="L2016" i="14" s="1"/>
  <c r="I2017" i="14" s="1"/>
  <c r="K1994" i="13"/>
  <c r="L1994" i="13" s="1"/>
  <c r="I1995" i="13" s="1"/>
  <c r="N2180" i="14"/>
  <c r="J2179" i="14" a="1"/>
  <c r="J2179" i="14" s="1"/>
  <c r="J2180" i="13" a="1"/>
  <c r="J2180" i="13" s="1"/>
  <c r="N2181" i="13"/>
  <c r="M2184" i="14"/>
  <c r="M2183" i="13"/>
  <c r="K1995" i="13" l="1"/>
  <c r="L1995" i="13" s="1"/>
  <c r="I1996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6" i="13" l="1"/>
  <c r="L1996" i="13" s="1"/>
  <c r="I1997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7" i="13" l="1"/>
  <c r="L1997" i="13" s="1"/>
  <c r="I1998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8" i="13" l="1"/>
  <c r="L1998" i="13" s="1"/>
  <c r="I1999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2021" i="14" l="1"/>
  <c r="L2021" i="14" s="1"/>
  <c r="I2022" i="14" s="1"/>
  <c r="K1999" i="13"/>
  <c r="L1999" i="13" s="1"/>
  <c r="I2000" i="13" s="1"/>
  <c r="N2186" i="13"/>
  <c r="J2185" i="13" a="1"/>
  <c r="J2185" i="13" s="1"/>
  <c r="J2184" i="14" a="1"/>
  <c r="J2184" i="14" s="1"/>
  <c r="N2185" i="14"/>
  <c r="M2188" i="13"/>
  <c r="M2189" i="14"/>
  <c r="K2022" i="14" l="1"/>
  <c r="L2022" i="14" s="1"/>
  <c r="I2023" i="14" s="1"/>
  <c r="J2185" i="14" a="1"/>
  <c r="J2185" i="14" s="1"/>
  <c r="N2186" i="14"/>
  <c r="M2190" i="14"/>
  <c r="K2000" i="13"/>
  <c r="L2000" i="13" s="1"/>
  <c r="I2001" i="13" s="1"/>
  <c r="M2189" i="13"/>
  <c r="J2186" i="13" a="1"/>
  <c r="J2186" i="13" s="1"/>
  <c r="N2187" i="13"/>
  <c r="K2001" i="13" l="1"/>
  <c r="L2001" i="13" s="1"/>
  <c r="I2002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2" i="13" l="1"/>
  <c r="L2002" i="13" s="1"/>
  <c r="I2003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3" i="13" l="1"/>
  <c r="L2003" i="13" s="1"/>
  <c r="I2004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4" i="13" l="1"/>
  <c r="L2004" i="13" s="1"/>
  <c r="I2005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5" i="13" l="1"/>
  <c r="L2005" i="13" s="1"/>
  <c r="I2006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6" i="13" l="1"/>
  <c r="L2006" i="13" s="1"/>
  <c r="I2007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7" i="13" l="1"/>
  <c r="L2007" i="13" s="1"/>
  <c r="I2008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30" i="14" l="1"/>
  <c r="L2030" i="14" s="1"/>
  <c r="I2031" i="14" s="1"/>
  <c r="K2008" i="13"/>
  <c r="L2008" i="13" s="1"/>
  <c r="I2009" i="13" s="1"/>
  <c r="M2198" i="14"/>
  <c r="J2193" i="14" a="1"/>
  <c r="J2193" i="14" s="1"/>
  <c r="N2194" i="14"/>
  <c r="M2197" i="13"/>
  <c r="J2194" i="13" a="1"/>
  <c r="J2194" i="13" s="1"/>
  <c r="N2195" i="13"/>
  <c r="K2009" i="13" l="1"/>
  <c r="L2009" i="13" s="1"/>
  <c r="I2010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32" i="14" l="1"/>
  <c r="L2032" i="14" s="1"/>
  <c r="I2033" i="14" s="1"/>
  <c r="K2010" i="13"/>
  <c r="L2010" i="13" s="1"/>
  <c r="I2011" i="13" s="1"/>
  <c r="N2196" i="14"/>
  <c r="J2195" i="14" a="1"/>
  <c r="J2195" i="14" s="1"/>
  <c r="J2196" i="13" a="1"/>
  <c r="J2196" i="13" s="1"/>
  <c r="N2197" i="13"/>
  <c r="M2199" i="13"/>
  <c r="M2200" i="14"/>
  <c r="K2033" i="14" l="1"/>
  <c r="L2033" i="14" s="1"/>
  <c r="I2034" i="14" s="1"/>
  <c r="M2200" i="13"/>
  <c r="N2198" i="13"/>
  <c r="J2197" i="13" a="1"/>
  <c r="J2197" i="13" s="1"/>
  <c r="M2201" i="14"/>
  <c r="K2011" i="13"/>
  <c r="L2011" i="13" s="1"/>
  <c r="I2012" i="13" s="1"/>
  <c r="J2196" i="14" a="1"/>
  <c r="J2196" i="14" s="1"/>
  <c r="N2197" i="14"/>
  <c r="K2034" i="14" l="1"/>
  <c r="L2034" i="14" s="1"/>
  <c r="I2035" i="14" s="1"/>
  <c r="K2012" i="13"/>
  <c r="L2012" i="13" s="1"/>
  <c r="I2013" i="13" s="1"/>
  <c r="J2197" i="14" a="1"/>
  <c r="J2197" i="14" s="1"/>
  <c r="N2198" i="14"/>
  <c r="M2201" i="13"/>
  <c r="M2202" i="14"/>
  <c r="J2198" i="13" a="1"/>
  <c r="J2198" i="13" s="1"/>
  <c r="N2199" i="13"/>
  <c r="K2035" i="14" l="1"/>
  <c r="L2035" i="14" s="1"/>
  <c r="I2036" i="14" s="1"/>
  <c r="M2203" i="14"/>
  <c r="J2199" i="13" a="1"/>
  <c r="J2199" i="13" s="1"/>
  <c r="N2200" i="13"/>
  <c r="K2013" i="13"/>
  <c r="L2013" i="13" s="1"/>
  <c r="I2014" i="13" s="1"/>
  <c r="J2198" i="14" a="1"/>
  <c r="J2198" i="14" s="1"/>
  <c r="N2199" i="14"/>
  <c r="M2202" i="13"/>
  <c r="K2036" i="14" l="1"/>
  <c r="L2036" i="14" s="1"/>
  <c r="I2037" i="14" s="1"/>
  <c r="M2203" i="13"/>
  <c r="K2014" i="13"/>
  <c r="L2014" i="13" s="1"/>
  <c r="I2015" i="13" s="1"/>
  <c r="M2204" i="14"/>
  <c r="J2200" i="13" a="1"/>
  <c r="J2200" i="13" s="1"/>
  <c r="N2201" i="13"/>
  <c r="N2200" i="14"/>
  <c r="J2199" i="14" a="1"/>
  <c r="J2199" i="14" s="1"/>
  <c r="K2015" i="13" l="1"/>
  <c r="L2015" i="13" s="1"/>
  <c r="I2016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38" i="14" l="1"/>
  <c r="L2038" i="14" s="1"/>
  <c r="I2039" i="14" s="1"/>
  <c r="K2016" i="13"/>
  <c r="L2016" i="13" s="1"/>
  <c r="I2017" i="13" s="1"/>
  <c r="J2202" i="13" a="1"/>
  <c r="J2202" i="13" s="1"/>
  <c r="N2203" i="13"/>
  <c r="M2206" i="14"/>
  <c r="M2205" i="13"/>
  <c r="J2201" i="14" a="1"/>
  <c r="J2201" i="14" s="1"/>
  <c r="N2202" i="14"/>
  <c r="K2017" i="13" l="1"/>
  <c r="L2017" i="13" s="1"/>
  <c r="I2018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8" i="13" l="1"/>
  <c r="L2018" i="13" s="1"/>
  <c r="I2019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9" i="13" l="1"/>
  <c r="L2019" i="13" s="1"/>
  <c r="I2020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20" i="13" l="1"/>
  <c r="L2020" i="13" s="1"/>
  <c r="I2021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1" i="13" l="1"/>
  <c r="L2021" i="13" s="1"/>
  <c r="I2022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44" i="14" l="1"/>
  <c r="L2044" i="14" s="1"/>
  <c r="I2045" i="14" s="1"/>
  <c r="K2022" i="13"/>
  <c r="L2022" i="13" s="1"/>
  <c r="I2023" i="13" s="1"/>
  <c r="N2208" i="14"/>
  <c r="J2207" i="14" a="1"/>
  <c r="J2207" i="14" s="1"/>
  <c r="J2208" i="13" a="1"/>
  <c r="J2208" i="13" s="1"/>
  <c r="N2209" i="13"/>
  <c r="M2211" i="13"/>
  <c r="M2212" i="14"/>
  <c r="N2210" i="13" l="1"/>
  <c r="J2209" i="13" a="1"/>
  <c r="J2209" i="13" s="1"/>
  <c r="M2212" i="13"/>
  <c r="M2213" i="14"/>
  <c r="K2023" i="13"/>
  <c r="L2023" i="13" s="1"/>
  <c r="I2024" i="13" s="1"/>
  <c r="J2208" i="14" a="1"/>
  <c r="J2208" i="14" s="1"/>
  <c r="N2209" i="14"/>
  <c r="K2045" i="14"/>
  <c r="L2045" i="14" s="1"/>
  <c r="I2046" i="14" s="1"/>
  <c r="J2209" i="14" l="1" a="1"/>
  <c r="J2209" i="14" s="1"/>
  <c r="N2210" i="14"/>
  <c r="M2213" i="13"/>
  <c r="K2046" i="14"/>
  <c r="L2046" i="14" s="1"/>
  <c r="I2047" i="14" s="1"/>
  <c r="K2024" i="13"/>
  <c r="L2024" i="13" s="1"/>
  <c r="I2025" i="13" s="1"/>
  <c r="M2214" i="14"/>
  <c r="J2210" i="13" a="1"/>
  <c r="J2210" i="13" s="1"/>
  <c r="N2211" i="13"/>
  <c r="K2047" i="14" l="1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/>
  <c r="L2025" i="13" s="1"/>
  <c r="I2026" i="13" s="1"/>
  <c r="K2048" i="14" l="1"/>
  <c r="L2048" i="14" s="1"/>
  <c r="I2049" i="14" s="1"/>
  <c r="K2026" i="13"/>
  <c r="L2026" i="13" s="1"/>
  <c r="I2027" i="13" s="1"/>
  <c r="M2215" i="13"/>
  <c r="M2216" i="14"/>
  <c r="N2212" i="14"/>
  <c r="J2211" i="14" a="1"/>
  <c r="J2211" i="14" s="1"/>
  <c r="J2212" i="13" a="1"/>
  <c r="J2212" i="13" s="1"/>
  <c r="N2213" i="13"/>
  <c r="K2027" i="13" l="1"/>
  <c r="L2027" i="13" s="1"/>
  <c r="I2028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50" i="14" l="1"/>
  <c r="L2050" i="14" s="1"/>
  <c r="I2051" i="14" s="1"/>
  <c r="K2028" i="13"/>
  <c r="L2028" i="13" s="1"/>
  <c r="I2029" i="13" s="1"/>
  <c r="J2214" i="13" a="1"/>
  <c r="J2214" i="13" s="1"/>
  <c r="N2215" i="13"/>
  <c r="J2213" i="14" a="1"/>
  <c r="J2213" i="14" s="1"/>
  <c r="N2214" i="14"/>
  <c r="M2217" i="13"/>
  <c r="M2218" i="14"/>
  <c r="K2029" i="13" l="1"/>
  <c r="L2029" i="13" s="1"/>
  <c r="I2030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30" i="13" l="1"/>
  <c r="L2030" i="13" s="1"/>
  <c r="I2031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53" i="14" l="1"/>
  <c r="L2053" i="14" s="1"/>
  <c r="I2054" i="14" s="1"/>
  <c r="K2031" i="13"/>
  <c r="L2031" i="13" s="1"/>
  <c r="I2032" i="13" s="1"/>
  <c r="M2220" i="13"/>
  <c r="M2221" i="14"/>
  <c r="N2218" i="13"/>
  <c r="J2217" i="13" a="1"/>
  <c r="J2217" i="13" s="1"/>
  <c r="J2216" i="14" a="1"/>
  <c r="J2216" i="14" s="1"/>
  <c r="N2217" i="14"/>
  <c r="K2032" i="13" l="1"/>
  <c r="L2032" i="13" s="1"/>
  <c r="I2033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3" i="13" l="1"/>
  <c r="L2033" i="13" s="1"/>
  <c r="I2034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56" i="14" l="1"/>
  <c r="L2056" i="14" s="1"/>
  <c r="I2057" i="14" s="1"/>
  <c r="K2034" i="13"/>
  <c r="L2034" i="13" s="1"/>
  <c r="I2035" i="13" s="1"/>
  <c r="M2223" i="13"/>
  <c r="M2224" i="14"/>
  <c r="N2220" i="14"/>
  <c r="J2219" i="14" a="1"/>
  <c r="J2219" i="14" s="1"/>
  <c r="J2220" i="13" a="1"/>
  <c r="J2220" i="13" s="1"/>
  <c r="N2221" i="13"/>
  <c r="K2035" i="13" l="1"/>
  <c r="L2035" i="13" s="1"/>
  <c r="I2036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6" i="13" l="1"/>
  <c r="L2036" i="13" s="1"/>
  <c r="I2037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59" i="14" l="1"/>
  <c r="L2059" i="14" s="1"/>
  <c r="I2060" i="14" s="1"/>
  <c r="K2037" i="13"/>
  <c r="L2037" i="13" s="1"/>
  <c r="I2038" i="13" s="1"/>
  <c r="J2223" i="13" a="1"/>
  <c r="J2223" i="13" s="1"/>
  <c r="N2224" i="13"/>
  <c r="M2227" i="14"/>
  <c r="J2222" i="14" a="1"/>
  <c r="J2222" i="14" s="1"/>
  <c r="N2223" i="14"/>
  <c r="M2226" i="13"/>
  <c r="K2060" i="14" l="1"/>
  <c r="L2060" i="14" s="1"/>
  <c r="I2061" i="14" s="1"/>
  <c r="K2038" i="13"/>
  <c r="L2038" i="13" s="1"/>
  <c r="I2039" i="13" s="1"/>
  <c r="N2224" i="14"/>
  <c r="J2223" i="14" a="1"/>
  <c r="J2223" i="14" s="1"/>
  <c r="J2224" i="13" a="1"/>
  <c r="J2224" i="13" s="1"/>
  <c r="N2225" i="13"/>
  <c r="M2227" i="13"/>
  <c r="M2228" i="14"/>
  <c r="K2061" i="14" l="1"/>
  <c r="L2061" i="14" s="1"/>
  <c r="I2062" i="14" s="1"/>
  <c r="M2229" i="14"/>
  <c r="N2226" i="13"/>
  <c r="J2225" i="13" a="1"/>
  <c r="J2225" i="13" s="1"/>
  <c r="K2039" i="13"/>
  <c r="L2039" i="13" s="1"/>
  <c r="I2040" i="13" s="1"/>
  <c r="M2228" i="13"/>
  <c r="J2224" i="14" a="1"/>
  <c r="J2224" i="14" s="1"/>
  <c r="N2225" i="14"/>
  <c r="K2062" i="14" l="1"/>
  <c r="L2062" i="14" s="1"/>
  <c r="I2063" i="14" s="1"/>
  <c r="J2225" i="14" a="1"/>
  <c r="J2225" i="14" s="1"/>
  <c r="N2226" i="14"/>
  <c r="K2040" i="13"/>
  <c r="L2040" i="13" s="1"/>
  <c r="I2041" i="13" s="1"/>
  <c r="M2230" i="14"/>
  <c r="M2229" i="13"/>
  <c r="J2226" i="13" a="1"/>
  <c r="J2226" i="13" s="1"/>
  <c r="N2227" i="13"/>
  <c r="K2041" i="13" l="1"/>
  <c r="L2041" i="13" s="1"/>
  <c r="I2042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64" i="14" l="1"/>
  <c r="L2064" i="14" s="1"/>
  <c r="I2065" i="14" s="1"/>
  <c r="K2042" i="13"/>
  <c r="L2042" i="13" s="1"/>
  <c r="I2043" i="13" s="1"/>
  <c r="M2231" i="13"/>
  <c r="N2228" i="14"/>
  <c r="J2227" i="14" a="1"/>
  <c r="J2227" i="14" s="1"/>
  <c r="J2228" i="13" a="1"/>
  <c r="J2228" i="13" s="1"/>
  <c r="N2229" i="13"/>
  <c r="M2232" i="14"/>
  <c r="K2043" i="13" l="1"/>
  <c r="L2043" i="13" s="1"/>
  <c r="I2044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4" i="13" l="1"/>
  <c r="L2044" i="13" s="1"/>
  <c r="I2045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5" i="13" l="1"/>
  <c r="L2045" i="13" s="1"/>
  <c r="I2046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68" i="14" l="1"/>
  <c r="L2068" i="14" s="1"/>
  <c r="I2069" i="14" s="1"/>
  <c r="K2046" i="13"/>
  <c r="L2046" i="13" s="1"/>
  <c r="I2047" i="13" s="1"/>
  <c r="J2232" i="13" a="1"/>
  <c r="J2232" i="13" s="1"/>
  <c r="N2233" i="13"/>
  <c r="M2236" i="14"/>
  <c r="M2235" i="13"/>
  <c r="N2232" i="14"/>
  <c r="J2231" i="14" a="1"/>
  <c r="J2231" i="14" s="1"/>
  <c r="K2069" i="14" l="1"/>
  <c r="L2069" i="14" s="1"/>
  <c r="I2070" i="14" s="1"/>
  <c r="N2233" i="14"/>
  <c r="J2232" i="14" a="1"/>
  <c r="J2232" i="14" s="1"/>
  <c r="M2237" i="14"/>
  <c r="K2047" i="13"/>
  <c r="L2047" i="13" s="1"/>
  <c r="I2048" i="13" s="1"/>
  <c r="N2234" i="13"/>
  <c r="J2233" i="13" a="1"/>
  <c r="J2233" i="13" s="1"/>
  <c r="M2236" i="13"/>
  <c r="K2048" i="13" l="1"/>
  <c r="L2048" i="13" s="1"/>
  <c r="I2049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71" i="14" l="1"/>
  <c r="L2071" i="14" s="1"/>
  <c r="I2072" i="14" s="1"/>
  <c r="K2049" i="13"/>
  <c r="L2049" i="13" s="1"/>
  <c r="I2050" i="13" s="1"/>
  <c r="J2235" i="13" a="1"/>
  <c r="J2235" i="13" s="1"/>
  <c r="N2236" i="13"/>
  <c r="J2234" i="14" a="1"/>
  <c r="J2234" i="14" s="1"/>
  <c r="N2235" i="14"/>
  <c r="M2239" i="14"/>
  <c r="M2238" i="13"/>
  <c r="K2050" i="13" l="1"/>
  <c r="L2050" i="13" s="1"/>
  <c r="I2051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73" i="14" l="1"/>
  <c r="L2073" i="14" s="1"/>
  <c r="I2074" i="14" s="1"/>
  <c r="K2051" i="13"/>
  <c r="L2051" i="13" s="1"/>
  <c r="I2052" i="13" s="1"/>
  <c r="M2241" i="14"/>
  <c r="N2238" i="13"/>
  <c r="J2237" i="13" a="1"/>
  <c r="J2237" i="13" s="1"/>
  <c r="M2240" i="13"/>
  <c r="N2237" i="14"/>
  <c r="J2236" i="14" a="1"/>
  <c r="J2236" i="14" s="1"/>
  <c r="K2052" i="13" l="1"/>
  <c r="L2052" i="13" s="1"/>
  <c r="I2053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3" i="13" l="1"/>
  <c r="L2053" i="13" s="1"/>
  <c r="I2054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76" i="14" l="1"/>
  <c r="L2076" i="14" s="1"/>
  <c r="I2077" i="14" s="1"/>
  <c r="K2054" i="13"/>
  <c r="L2054" i="13" s="1"/>
  <c r="I2055" i="13" s="1"/>
  <c r="J2240" i="13" a="1"/>
  <c r="J2240" i="13" s="1"/>
  <c r="N2241" i="13"/>
  <c r="N2240" i="14"/>
  <c r="J2239" i="14" a="1"/>
  <c r="J2239" i="14" s="1"/>
  <c r="M2243" i="13"/>
  <c r="M2244" i="14"/>
  <c r="K2055" i="13" l="1"/>
  <c r="L2055" i="13" s="1"/>
  <c r="I2056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6" i="13" l="1"/>
  <c r="L2056" i="13" s="1"/>
  <c r="I2057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79" i="14" l="1"/>
  <c r="L2079" i="14" s="1"/>
  <c r="I2080" i="14" s="1"/>
  <c r="K2057" i="13"/>
  <c r="L2057" i="13" s="1"/>
  <c r="I2058" i="13" s="1"/>
  <c r="J2243" i="13" a="1"/>
  <c r="J2243" i="13" s="1"/>
  <c r="N2244" i="13"/>
  <c r="N2243" i="14"/>
  <c r="J2242" i="14" a="1"/>
  <c r="J2242" i="14" s="1"/>
  <c r="M2247" i="14"/>
  <c r="M2246" i="13"/>
  <c r="K2080" i="14" l="1"/>
  <c r="L2080" i="14" s="1"/>
  <c r="I2081" i="14" s="1"/>
  <c r="K2058" i="13"/>
  <c r="L2058" i="13" s="1"/>
  <c r="I2059" i="13" s="1"/>
  <c r="M2247" i="13"/>
  <c r="M2248" i="14"/>
  <c r="N2244" i="14"/>
  <c r="J2243" i="14" a="1"/>
  <c r="J2243" i="14" s="1"/>
  <c r="J2244" i="13" a="1"/>
  <c r="J2244" i="13" s="1"/>
  <c r="N2245" i="13"/>
  <c r="K2059" i="13" l="1"/>
  <c r="L2059" i="13" s="1"/>
  <c r="I2060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82" i="14" l="1"/>
  <c r="L2082" i="14" s="1"/>
  <c r="I2083" i="14" s="1"/>
  <c r="K2060" i="13"/>
  <c r="L2060" i="13" s="1"/>
  <c r="I2061" i="13" s="1"/>
  <c r="M2249" i="13"/>
  <c r="J2245" i="14" a="1"/>
  <c r="J2245" i="14" s="1"/>
  <c r="N2246" i="14"/>
  <c r="M2250" i="14"/>
  <c r="J2246" i="13" a="1"/>
  <c r="J2246" i="13" s="1"/>
  <c r="N2247" i="13"/>
  <c r="K2061" i="13" l="1"/>
  <c r="L2061" i="13" s="1"/>
  <c r="I2062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2" i="13" l="1"/>
  <c r="L2062" i="13" s="1"/>
  <c r="I2063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85" i="14" l="1"/>
  <c r="L2085" i="14" s="1"/>
  <c r="I2086" i="14" s="1"/>
  <c r="K2063" i="13"/>
  <c r="L2063" i="13" s="1"/>
  <c r="I2064" i="13" s="1"/>
  <c r="N2249" i="14"/>
  <c r="J2248" i="14" a="1"/>
  <c r="J2248" i="14" s="1"/>
  <c r="M2252" i="13"/>
  <c r="N2250" i="13"/>
  <c r="J2249" i="13" a="1"/>
  <c r="J2249" i="13" s="1"/>
  <c r="M2253" i="14"/>
  <c r="J2250" i="13" l="1" a="1"/>
  <c r="J2250" i="13" s="1"/>
  <c r="N2251" i="13"/>
  <c r="M2254" i="14"/>
  <c r="M2253" i="13"/>
  <c r="K2064" i="13"/>
  <c r="L2064" i="13" s="1"/>
  <c r="I2065" i="13" s="1"/>
  <c r="J2249" i="14" a="1"/>
  <c r="J2249" i="14" s="1"/>
  <c r="N2250" i="14"/>
  <c r="K2086" i="14"/>
  <c r="L2086" i="14" s="1"/>
  <c r="I2087" i="14" s="1"/>
  <c r="K2087" i="14" l="1"/>
  <c r="L2087" i="14" s="1"/>
  <c r="I2088" i="14" s="1"/>
  <c r="K2065" i="13"/>
  <c r="L2065" i="13" s="1"/>
  <c r="I2066" i="13" s="1"/>
  <c r="J2250" i="14" a="1"/>
  <c r="J2250" i="14" s="1"/>
  <c r="N2251" i="14"/>
  <c r="M2255" i="14"/>
  <c r="J2251" i="13" a="1"/>
  <c r="J2251" i="13" s="1"/>
  <c r="N2252" i="13"/>
  <c r="M2254" i="13"/>
  <c r="K2088" i="14" l="1"/>
  <c r="L2088" i="14" s="1"/>
  <c r="I2089" i="14" s="1"/>
  <c r="M2256" i="14"/>
  <c r="M2255" i="13"/>
  <c r="K2066" i="13"/>
  <c r="L2066" i="13" s="1"/>
  <c r="I2067" i="13" s="1"/>
  <c r="J2252" i="13" a="1"/>
  <c r="J2252" i="13" s="1"/>
  <c r="N2253" i="13"/>
  <c r="N2252" i="14"/>
  <c r="J2251" i="14" a="1"/>
  <c r="J2251" i="14" s="1"/>
  <c r="K2089" i="14" l="1"/>
  <c r="L2089" i="14" s="1"/>
  <c r="I2090" i="14" s="1"/>
  <c r="N2254" i="13"/>
  <c r="J2253" i="13" a="1"/>
  <c r="J2253" i="13" s="1"/>
  <c r="N2253" i="14"/>
  <c r="J2252" i="14" a="1"/>
  <c r="J2252" i="14" s="1"/>
  <c r="K2067" i="13"/>
  <c r="L2067" i="13" s="1"/>
  <c r="I2068" i="13" s="1"/>
  <c r="M2257" i="14"/>
  <c r="M2256" i="13"/>
  <c r="K2068" i="13" l="1"/>
  <c r="L2068" i="13" s="1"/>
  <c r="I2069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91" i="14" l="1"/>
  <c r="L2091" i="14" s="1"/>
  <c r="I2092" i="14" s="1"/>
  <c r="K2069" i="13"/>
  <c r="L2069" i="13" s="1"/>
  <c r="I2070" i="13" s="1"/>
  <c r="N2255" i="14"/>
  <c r="J2254" i="14" a="1"/>
  <c r="J2254" i="14" s="1"/>
  <c r="M2259" i="14"/>
  <c r="M2258" i="13"/>
  <c r="J2255" i="13" a="1"/>
  <c r="J2255" i="13" s="1"/>
  <c r="N2256" i="13"/>
  <c r="K2092" i="14" l="1"/>
  <c r="L2092" i="14" s="1"/>
  <c r="I2093" i="14" s="1"/>
  <c r="J2256" i="13" a="1"/>
  <c r="J2256" i="13" s="1"/>
  <c r="N2257" i="13"/>
  <c r="M2260" i="14"/>
  <c r="K2070" i="13"/>
  <c r="L2070" i="13" s="1"/>
  <c r="I2071" i="13" s="1"/>
  <c r="M2259" i="13"/>
  <c r="N2256" i="14"/>
  <c r="J2255" i="14" a="1"/>
  <c r="J2255" i="14" s="1"/>
  <c r="K2071" i="13" l="1"/>
  <c r="L2071" i="13" s="1"/>
  <c r="I2072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2" i="13" l="1"/>
  <c r="L2072" i="13" s="1"/>
  <c r="I2073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95" i="14" l="1"/>
  <c r="L2095" i="14" s="1"/>
  <c r="I2096" i="14" s="1"/>
  <c r="K2073" i="13"/>
  <c r="L2073" i="13" s="1"/>
  <c r="I2074" i="13" s="1"/>
  <c r="J2259" i="13" a="1"/>
  <c r="J2259" i="13" s="1"/>
  <c r="N2260" i="13"/>
  <c r="M2263" i="14"/>
  <c r="N2259" i="14"/>
  <c r="J2258" i="14" a="1"/>
  <c r="J2258" i="14" s="1"/>
  <c r="M2262" i="13"/>
  <c r="K2096" i="14" l="1"/>
  <c r="L2096" i="14" s="1"/>
  <c r="I2097" i="14" s="1"/>
  <c r="N2260" i="14"/>
  <c r="J2259" i="14" a="1"/>
  <c r="J2259" i="14" s="1"/>
  <c r="K2074" i="13"/>
  <c r="L2074" i="13" s="1"/>
  <c r="I2075" i="13" s="1"/>
  <c r="M2263" i="13"/>
  <c r="M2264" i="14"/>
  <c r="J2260" i="13" a="1"/>
  <c r="J2260" i="13" s="1"/>
  <c r="N2261" i="13"/>
  <c r="K2075" i="13" l="1"/>
  <c r="L2075" i="13" s="1"/>
  <c r="I2076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6" i="13" l="1"/>
  <c r="L2076" i="13" s="1"/>
  <c r="I2077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99" i="14" l="1"/>
  <c r="L2099" i="14" s="1"/>
  <c r="I2100" i="14" s="1"/>
  <c r="K2077" i="13"/>
  <c r="L2077" i="13" s="1"/>
  <c r="I2078" i="13" s="1"/>
  <c r="J2263" i="13" a="1"/>
  <c r="J2263" i="13" s="1"/>
  <c r="N2264" i="13"/>
  <c r="N2263" i="14"/>
  <c r="J2262" i="14" a="1"/>
  <c r="J2262" i="14" s="1"/>
  <c r="M2267" i="14"/>
  <c r="M2266" i="13"/>
  <c r="K2078" i="13" l="1"/>
  <c r="L2078" i="13" s="1"/>
  <c r="I2079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101" i="14" l="1"/>
  <c r="L2101" i="14" s="1"/>
  <c r="I2102" i="14" s="1"/>
  <c r="K2079" i="13"/>
  <c r="L2079" i="13" s="1"/>
  <c r="I2080" i="13" s="1"/>
  <c r="N2266" i="13"/>
  <c r="J2265" i="13" a="1"/>
  <c r="J2265" i="13" s="1"/>
  <c r="M2269" i="14"/>
  <c r="M2268" i="13"/>
  <c r="J2264" i="14" a="1"/>
  <c r="J2264" i="14" s="1"/>
  <c r="N2265" i="14"/>
  <c r="K2102" i="14" l="1"/>
  <c r="L2102" i="14" s="1"/>
  <c r="I2103" i="14" s="1"/>
  <c r="J2265" i="14" a="1"/>
  <c r="J2265" i="14" s="1"/>
  <c r="N2266" i="14"/>
  <c r="M2270" i="14"/>
  <c r="K2080" i="13"/>
  <c r="L2080" i="13" s="1"/>
  <c r="I2081" i="13" s="1"/>
  <c r="M2269" i="13"/>
  <c r="J2266" i="13" a="1"/>
  <c r="J2266" i="13" s="1"/>
  <c r="N2267" i="13"/>
  <c r="K2081" i="13" l="1"/>
  <c r="L2081" i="13" s="1"/>
  <c r="I2082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2" i="13" l="1"/>
  <c r="L2082" i="13" s="1"/>
  <c r="I2083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105" i="14" l="1"/>
  <c r="L2105" i="14" s="1"/>
  <c r="I2106" i="14" s="1"/>
  <c r="K2083" i="13"/>
  <c r="L2083" i="13" s="1"/>
  <c r="I2084" i="13" s="1"/>
  <c r="N2270" i="13"/>
  <c r="J2269" i="13" a="1"/>
  <c r="J2269" i="13" s="1"/>
  <c r="M2273" i="14"/>
  <c r="J2268" i="14" a="1"/>
  <c r="J2268" i="14" s="1"/>
  <c r="N2269" i="14"/>
  <c r="M2272" i="13"/>
  <c r="K2084" i="13" l="1"/>
  <c r="L2084" i="13" s="1"/>
  <c r="I2085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5" i="13" l="1"/>
  <c r="L2085" i="13" s="1"/>
  <c r="I2086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6" i="13" l="1"/>
  <c r="L2086" i="13" s="1"/>
  <c r="I2087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109" i="14" l="1"/>
  <c r="L2109" i="14" s="1"/>
  <c r="I2110" i="14" s="1"/>
  <c r="K2087" i="13"/>
  <c r="L2087" i="13" s="1"/>
  <c r="I2088" i="13" s="1"/>
  <c r="N2274" i="13"/>
  <c r="J2273" i="13" a="1"/>
  <c r="J2273" i="13" s="1"/>
  <c r="M2276" i="13"/>
  <c r="M2277" i="14"/>
  <c r="J2272" i="14" a="1"/>
  <c r="J2272" i="14" s="1"/>
  <c r="N2273" i="14"/>
  <c r="K2088" i="13" l="1"/>
  <c r="L2088" i="13" s="1"/>
  <c r="I2089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111" i="14" l="1"/>
  <c r="L2111" i="14" s="1"/>
  <c r="I2112" i="14" s="1"/>
  <c r="K2089" i="13"/>
  <c r="L2089" i="13" s="1"/>
  <c r="I2090" i="13" s="1"/>
  <c r="M2279" i="14"/>
  <c r="N2275" i="14"/>
  <c r="J2274" i="14" a="1"/>
  <c r="J2274" i="14" s="1"/>
  <c r="J2275" i="13" a="1"/>
  <c r="J2275" i="13" s="1"/>
  <c r="N2276" i="13"/>
  <c r="M2278" i="13"/>
  <c r="K2090" i="13" l="1"/>
  <c r="L2090" i="13" s="1"/>
  <c r="I2091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113" i="14" l="1"/>
  <c r="L2113" i="14" s="1"/>
  <c r="I2114" i="14" s="1"/>
  <c r="K2091" i="13"/>
  <c r="L2091" i="13" s="1"/>
  <c r="I2092" i="13" s="1"/>
  <c r="N2278" i="13"/>
  <c r="J2277" i="13" a="1"/>
  <c r="J2277" i="13" s="1"/>
  <c r="M2281" i="14"/>
  <c r="J2276" i="14" a="1"/>
  <c r="J2276" i="14" s="1"/>
  <c r="N2277" i="14"/>
  <c r="M2280" i="13"/>
  <c r="K2092" i="13" l="1"/>
  <c r="L2092" i="13" s="1"/>
  <c r="I2093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115" i="14" l="1"/>
  <c r="L2115" i="14" s="1"/>
  <c r="I2116" i="14" s="1"/>
  <c r="K2093" i="13"/>
  <c r="L2093" i="13" s="1"/>
  <c r="I2094" i="13" s="1"/>
  <c r="N2279" i="14"/>
  <c r="J2278" i="14" a="1"/>
  <c r="J2278" i="14" s="1"/>
  <c r="J2279" i="13" a="1"/>
  <c r="J2279" i="13" s="1"/>
  <c r="N2280" i="13"/>
  <c r="M2283" i="14"/>
  <c r="M2282" i="13"/>
  <c r="K2116" i="14" l="1"/>
  <c r="L2116" i="14" s="1"/>
  <c r="I2117" i="14" s="1"/>
  <c r="J2280" i="13" a="1"/>
  <c r="J2280" i="13" s="1"/>
  <c r="N2281" i="13"/>
  <c r="M2283" i="13"/>
  <c r="K2094" i="13"/>
  <c r="L2094" i="13" s="1"/>
  <c r="I2095" i="13" s="1"/>
  <c r="M2284" i="14"/>
  <c r="N2280" i="14"/>
  <c r="J2279" i="14" a="1"/>
  <c r="J2279" i="14" s="1"/>
  <c r="K2095" i="13" l="1"/>
  <c r="L2095" i="13" s="1"/>
  <c r="I2096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6" i="13" l="1"/>
  <c r="L2096" i="13" s="1"/>
  <c r="I2097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7" i="13" l="1"/>
  <c r="L2097" i="13" s="1"/>
  <c r="I2098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120" i="14" l="1"/>
  <c r="L2120" i="14" s="1"/>
  <c r="I2121" i="14" s="1"/>
  <c r="K2098" i="13"/>
  <c r="L2098" i="13" s="1"/>
  <c r="I2099" i="13" s="1"/>
  <c r="J2284" i="13" a="1"/>
  <c r="J2284" i="13" s="1"/>
  <c r="N2285" i="13"/>
  <c r="N2284" i="14"/>
  <c r="J2283" i="14" a="1"/>
  <c r="J2283" i="14" s="1"/>
  <c r="M2288" i="14"/>
  <c r="M2287" i="13"/>
  <c r="K2121" i="14" l="1"/>
  <c r="L2121" i="14" s="1"/>
  <c r="I2122" i="14" s="1"/>
  <c r="K2099" i="13"/>
  <c r="L2099" i="13" s="1"/>
  <c r="I2100" i="13" s="1"/>
  <c r="M2288" i="13"/>
  <c r="J2284" i="14" a="1"/>
  <c r="J2284" i="14" s="1"/>
  <c r="N2285" i="14"/>
  <c r="N2286" i="13"/>
  <c r="J2285" i="13" a="1"/>
  <c r="J2285" i="13" s="1"/>
  <c r="M2289" i="14"/>
  <c r="K2100" i="13" l="1"/>
  <c r="L2100" i="13" s="1"/>
  <c r="I2101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23" i="14" l="1"/>
  <c r="L2123" i="14" s="1"/>
  <c r="I2124" i="14" s="1"/>
  <c r="K2101" i="13"/>
  <c r="L2101" i="13" s="1"/>
  <c r="I2102" i="13" s="1"/>
  <c r="M2290" i="13"/>
  <c r="J2287" i="13" a="1"/>
  <c r="J2287" i="13" s="1"/>
  <c r="N2288" i="13"/>
  <c r="M2291" i="14"/>
  <c r="N2287" i="14"/>
  <c r="J2286" i="14" a="1"/>
  <c r="J2286" i="14" s="1"/>
  <c r="K2102" i="13" l="1"/>
  <c r="L2102" i="13" s="1"/>
  <c r="I2103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3" i="13" l="1"/>
  <c r="L2103" i="13" s="1"/>
  <c r="I2104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26" i="14" l="1"/>
  <c r="L2126" i="14" s="1"/>
  <c r="I2127" i="14" s="1"/>
  <c r="K2104" i="13"/>
  <c r="L2104" i="13" s="1"/>
  <c r="I2105" i="13" s="1"/>
  <c r="J2289" i="14" a="1"/>
  <c r="J2289" i="14" s="1"/>
  <c r="N2290" i="14"/>
  <c r="M2294" i="14"/>
  <c r="J2290" i="13" a="1"/>
  <c r="J2290" i="13" s="1"/>
  <c r="N2291" i="13"/>
  <c r="M2293" i="13"/>
  <c r="K2127" i="14" l="1"/>
  <c r="L2127" i="14" s="1"/>
  <c r="I2128" i="14" s="1"/>
  <c r="J2291" i="13" a="1"/>
  <c r="J2291" i="13" s="1"/>
  <c r="N2292" i="13"/>
  <c r="M2295" i="14"/>
  <c r="M2294" i="13"/>
  <c r="K2105" i="13"/>
  <c r="L2105" i="13" s="1"/>
  <c r="I2106" i="13" s="1"/>
  <c r="J2290" i="14" a="1"/>
  <c r="J2290" i="14" s="1"/>
  <c r="N2291" i="14"/>
  <c r="K2106" i="13" l="1"/>
  <c r="L2106" i="13" s="1"/>
  <c r="I2107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7" i="13" l="1"/>
  <c r="L2107" i="13" s="1"/>
  <c r="I2108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30" i="14" l="1"/>
  <c r="L2130" i="14" s="1"/>
  <c r="I2131" i="14" s="1"/>
  <c r="K2108" i="13"/>
  <c r="L2108" i="13" s="1"/>
  <c r="I2109" i="13" s="1"/>
  <c r="J2293" i="14" a="1"/>
  <c r="J2293" i="14" s="1"/>
  <c r="N2294" i="14"/>
  <c r="M2297" i="13"/>
  <c r="M2298" i="14"/>
  <c r="J2294" i="13" a="1"/>
  <c r="J2294" i="13" s="1"/>
  <c r="N2295" i="13"/>
  <c r="K2109" i="13" l="1"/>
  <c r="L2109" i="13" s="1"/>
  <c r="I2110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32" i="14" l="1"/>
  <c r="L2132" i="14" s="1"/>
  <c r="I2133" i="14" s="1"/>
  <c r="K2110" i="13"/>
  <c r="L2110" i="13" s="1"/>
  <c r="I2111" i="13" s="1"/>
  <c r="J2296" i="13" a="1"/>
  <c r="J2296" i="13" s="1"/>
  <c r="N2297" i="13"/>
  <c r="N2296" i="14"/>
  <c r="J2295" i="14" a="1"/>
  <c r="J2295" i="14" s="1"/>
  <c r="M2299" i="13"/>
  <c r="M2300" i="14"/>
  <c r="K2111" i="13" l="1"/>
  <c r="L2111" i="13" s="1"/>
  <c r="I2112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J2297" i="14" l="1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/>
  <c r="L2112" i="13" s="1"/>
  <c r="I2113" i="13" s="1"/>
  <c r="K2135" i="14" l="1"/>
  <c r="L2135" i="14" s="1"/>
  <c r="I2136" i="14" s="1"/>
  <c r="M2302" i="13"/>
  <c r="K2113" i="13"/>
  <c r="L2113" i="13" s="1"/>
  <c r="I2114" i="13" s="1"/>
  <c r="M2303" i="14"/>
  <c r="J2299" i="13" a="1"/>
  <c r="J2299" i="13" s="1"/>
  <c r="N2300" i="13"/>
  <c r="J2298" i="14" a="1"/>
  <c r="J2298" i="14" s="1"/>
  <c r="N2299" i="14"/>
  <c r="K2114" i="13" l="1"/>
  <c r="L2114" i="13" s="1"/>
  <c r="I2115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5" i="13" l="1"/>
  <c r="L2115" i="13" s="1"/>
  <c r="I2116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6" i="13" l="1"/>
  <c r="L2116" i="13" s="1"/>
  <c r="I2117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39" i="14" l="1"/>
  <c r="L2139" i="14" s="1"/>
  <c r="I2140" i="14" s="1"/>
  <c r="K2117" i="13"/>
  <c r="L2117" i="13" s="1"/>
  <c r="I2118" i="13" s="1"/>
  <c r="J2303" i="13" a="1"/>
  <c r="J2303" i="13" s="1"/>
  <c r="N2304" i="13"/>
  <c r="N2303" i="14"/>
  <c r="J2302" i="14" a="1"/>
  <c r="J2302" i="14" s="1"/>
  <c r="M2307" i="14"/>
  <c r="M2306" i="13"/>
  <c r="K2140" i="14" l="1"/>
  <c r="L2140" i="14" s="1"/>
  <c r="I2141" i="14" s="1"/>
  <c r="M2307" i="13"/>
  <c r="N2304" i="14"/>
  <c r="J2303" i="14" a="1"/>
  <c r="J2303" i="14" s="1"/>
  <c r="K2118" i="13"/>
  <c r="L2118" i="13" s="1"/>
  <c r="I2119" i="13" s="1"/>
  <c r="J2304" i="13" a="1"/>
  <c r="J2304" i="13" s="1"/>
  <c r="N2305" i="13"/>
  <c r="M2308" i="14"/>
  <c r="K2141" i="14" l="1"/>
  <c r="L2141" i="14" s="1"/>
  <c r="I2142" i="14" s="1"/>
  <c r="M2309" i="14"/>
  <c r="K2119" i="13"/>
  <c r="L2119" i="13" s="1"/>
  <c r="I2120" i="13" s="1"/>
  <c r="M2308" i="13"/>
  <c r="N2306" i="13"/>
  <c r="J2305" i="13" a="1"/>
  <c r="J2305" i="13" s="1"/>
  <c r="J2304" i="14" a="1"/>
  <c r="J2304" i="14" s="1"/>
  <c r="N2305" i="14"/>
  <c r="K2120" i="13" l="1"/>
  <c r="L2120" i="13" s="1"/>
  <c r="I2121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1" i="13" l="1"/>
  <c r="L2121" i="13" s="1"/>
  <c r="I2122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44" i="14" l="1"/>
  <c r="L2144" i="14" s="1"/>
  <c r="I2145" i="14" s="1"/>
  <c r="K2122" i="13"/>
  <c r="L2122" i="13" s="1"/>
  <c r="I2123" i="13" s="1"/>
  <c r="M2312" i="14"/>
  <c r="N2308" i="14"/>
  <c r="J2307" i="14" a="1"/>
  <c r="J2307" i="14" s="1"/>
  <c r="J2308" i="13" a="1"/>
  <c r="J2308" i="13" s="1"/>
  <c r="N2309" i="13"/>
  <c r="M2311" i="13"/>
  <c r="K2123" i="13" l="1"/>
  <c r="L2123" i="13" s="1"/>
  <c r="I2124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46" i="14" l="1"/>
  <c r="L2146" i="14" s="1"/>
  <c r="I2147" i="14" s="1"/>
  <c r="K2124" i="13"/>
  <c r="L2124" i="13" s="1"/>
  <c r="I2125" i="13" s="1"/>
  <c r="J2309" i="14" a="1"/>
  <c r="J2309" i="14" s="1"/>
  <c r="N2310" i="14"/>
  <c r="M2314" i="14"/>
  <c r="M2313" i="13"/>
  <c r="J2310" i="13" a="1"/>
  <c r="J2310" i="13" s="1"/>
  <c r="N2311" i="13"/>
  <c r="K2125" i="13" l="1"/>
  <c r="L2125" i="13" s="1"/>
  <c r="I2126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6" i="13" l="1"/>
  <c r="L2126" i="13" s="1"/>
  <c r="I2127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49" i="14" l="1"/>
  <c r="L2149" i="14" s="1"/>
  <c r="I2150" i="14" s="1"/>
  <c r="K2127" i="13"/>
  <c r="L2127" i="13" s="1"/>
  <c r="I2128" i="13" s="1"/>
  <c r="M2316" i="13"/>
  <c r="N2314" i="13"/>
  <c r="J2313" i="13" a="1"/>
  <c r="J2313" i="13" s="1"/>
  <c r="M2317" i="14"/>
  <c r="J2312" i="14" a="1"/>
  <c r="J2312" i="14" s="1"/>
  <c r="N2313" i="14"/>
  <c r="K2128" i="13" l="1"/>
  <c r="L2128" i="13" s="1"/>
  <c r="I2129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9" i="13" l="1"/>
  <c r="L2129" i="13" s="1"/>
  <c r="I2130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52" i="14" l="1"/>
  <c r="L2152" i="14" s="1"/>
  <c r="I2153" i="14" s="1"/>
  <c r="K2130" i="13"/>
  <c r="L2130" i="13" s="1"/>
  <c r="I2131" i="13" s="1"/>
  <c r="J2316" i="13" a="1"/>
  <c r="J2316" i="13" s="1"/>
  <c r="N2317" i="13"/>
  <c r="M2319" i="13"/>
  <c r="M2320" i="14"/>
  <c r="N2316" i="14"/>
  <c r="J2315" i="14" a="1"/>
  <c r="J2315" i="14" s="1"/>
  <c r="M2321" i="14" l="1"/>
  <c r="M2320" i="13"/>
  <c r="K2131" i="13"/>
  <c r="L2131" i="13" s="1"/>
  <c r="I2132" i="13" s="1"/>
  <c r="J2316" i="14" a="1"/>
  <c r="J2316" i="14" s="1"/>
  <c r="N2317" i="14"/>
  <c r="N2318" i="13"/>
  <c r="J2317" i="13" a="1"/>
  <c r="J2317" i="13" s="1"/>
  <c r="K2153" i="14"/>
  <c r="L2153" i="14" s="1"/>
  <c r="I2154" i="14" s="1"/>
  <c r="K2154" i="14" l="1"/>
  <c r="L2154" i="14" s="1"/>
  <c r="I2155" i="14" s="1"/>
  <c r="K2132" i="13"/>
  <c r="L2132" i="13" s="1"/>
  <c r="I2133" i="13" s="1"/>
  <c r="J2317" i="14" a="1"/>
  <c r="J2317" i="14" s="1"/>
  <c r="N2318" i="14"/>
  <c r="M2321" i="13"/>
  <c r="J2318" i="13" a="1"/>
  <c r="J2318" i="13" s="1"/>
  <c r="N2319" i="13"/>
  <c r="M2322" i="14"/>
  <c r="K2155" i="14" l="1"/>
  <c r="L2155" i="14" s="1"/>
  <c r="I2156" i="14" s="1"/>
  <c r="M2323" i="14"/>
  <c r="M2322" i="13"/>
  <c r="K2133" i="13"/>
  <c r="L2133" i="13" s="1"/>
  <c r="I2134" i="13" s="1"/>
  <c r="J2319" i="13" a="1"/>
  <c r="J2319" i="13" s="1"/>
  <c r="N2320" i="13"/>
  <c r="N2319" i="14"/>
  <c r="J2318" i="14" a="1"/>
  <c r="J2318" i="14" s="1"/>
  <c r="K2134" i="13" l="1"/>
  <c r="L2134" i="13" s="1"/>
  <c r="I2135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57" i="14" l="1"/>
  <c r="L2157" i="14" s="1"/>
  <c r="I2158" i="14" s="1"/>
  <c r="K2135" i="13"/>
  <c r="L2135" i="13" s="1"/>
  <c r="I2136" i="13" s="1"/>
  <c r="N2322" i="13"/>
  <c r="J2321" i="13" a="1"/>
  <c r="J2321" i="13" s="1"/>
  <c r="M2325" i="14"/>
  <c r="M2324" i="13"/>
  <c r="J2320" i="14" a="1"/>
  <c r="J2320" i="14" s="1"/>
  <c r="N2321" i="14"/>
  <c r="K2136" i="13" l="1"/>
  <c r="L2136" i="13" s="1"/>
  <c r="I2137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7" i="13" l="1"/>
  <c r="L2137" i="13" s="1"/>
  <c r="I2138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60" i="14" l="1"/>
  <c r="L2160" i="14" s="1"/>
  <c r="I2161" i="14" s="1"/>
  <c r="K2138" i="13"/>
  <c r="L2138" i="13" s="1"/>
  <c r="I2139" i="13" s="1"/>
  <c r="J2324" i="13" a="1"/>
  <c r="J2324" i="13" s="1"/>
  <c r="N2325" i="13"/>
  <c r="M2327" i="13"/>
  <c r="N2324" i="14"/>
  <c r="J2323" i="14" a="1"/>
  <c r="J2323" i="14" s="1"/>
  <c r="M2328" i="14"/>
  <c r="K2139" i="13" l="1"/>
  <c r="L2139" i="13" s="1"/>
  <c r="I2140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40" i="13" l="1"/>
  <c r="L2140" i="13" s="1"/>
  <c r="I2141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1" i="13" l="1"/>
  <c r="L2141" i="13" s="1"/>
  <c r="I2142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2" i="13" l="1"/>
  <c r="L2142" i="13" s="1"/>
  <c r="I2143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3" i="13" l="1"/>
  <c r="L2143" i="13" s="1"/>
  <c r="I2144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66" i="14" l="1"/>
  <c r="L2166" i="14" s="1"/>
  <c r="I2167" i="14" s="1"/>
  <c r="K2144" i="13"/>
  <c r="L2144" i="13" s="1"/>
  <c r="I2145" i="13" s="1"/>
  <c r="J2329" i="14" a="1"/>
  <c r="J2329" i="14" s="1"/>
  <c r="N2330" i="14"/>
  <c r="M2334" i="14"/>
  <c r="J2330" i="13" a="1"/>
  <c r="J2330" i="13" s="1"/>
  <c r="N2331" i="13"/>
  <c r="M2333" i="13"/>
  <c r="K2167" i="14" l="1"/>
  <c r="L2167" i="14" s="1"/>
  <c r="I2168" i="14" s="1"/>
  <c r="M2335" i="14"/>
  <c r="J2330" i="14" a="1"/>
  <c r="J2330" i="14" s="1"/>
  <c r="N2331" i="14"/>
  <c r="M2334" i="13"/>
  <c r="K2145" i="13"/>
  <c r="L2145" i="13" s="1"/>
  <c r="I2146" i="13" s="1"/>
  <c r="J2331" i="13" a="1"/>
  <c r="J2331" i="13" s="1"/>
  <c r="N2332" i="13"/>
  <c r="K2168" i="14" l="1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/>
  <c r="L2146" i="13" s="1"/>
  <c r="I2147" i="13" s="1"/>
  <c r="K2147" i="13" l="1"/>
  <c r="L2147" i="13" s="1"/>
  <c r="I2148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70" i="14" l="1"/>
  <c r="L2170" i="14" s="1"/>
  <c r="I2171" i="14" s="1"/>
  <c r="K2148" i="13"/>
  <c r="L2148" i="13" s="1"/>
  <c r="I2149" i="13" s="1"/>
  <c r="J2333" i="14" a="1"/>
  <c r="J2333" i="14" s="1"/>
  <c r="N2334" i="14"/>
  <c r="M2337" i="13"/>
  <c r="M2338" i="14"/>
  <c r="J2334" i="13" a="1"/>
  <c r="J2334" i="13" s="1"/>
  <c r="N2335" i="13"/>
  <c r="K2149" i="13" l="1"/>
  <c r="L2149" i="13" s="1"/>
  <c r="I2150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72" i="14" l="1"/>
  <c r="L2172" i="14" s="1"/>
  <c r="I2173" i="14" s="1"/>
  <c r="K2150" i="13"/>
  <c r="L2150" i="13" s="1"/>
  <c r="I2151" i="13" s="1"/>
  <c r="J2336" i="13" a="1"/>
  <c r="J2336" i="13" s="1"/>
  <c r="N2337" i="13"/>
  <c r="M2340" i="14"/>
  <c r="M2339" i="13"/>
  <c r="N2336" i="14"/>
  <c r="J2335" i="14" a="1"/>
  <c r="J2335" i="14" s="1"/>
  <c r="K2151" i="13" l="1"/>
  <c r="L2151" i="13" s="1"/>
  <c r="I2152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74" i="14" l="1"/>
  <c r="L2174" i="14" s="1"/>
  <c r="I2175" i="14" s="1"/>
  <c r="K2152" i="13"/>
  <c r="L2152" i="13" s="1"/>
  <c r="I2153" i="13" s="1"/>
  <c r="J2338" i="13" a="1"/>
  <c r="J2338" i="13" s="1"/>
  <c r="N2339" i="13"/>
  <c r="M2341" i="13"/>
  <c r="M2342" i="14"/>
  <c r="J2337" i="14" a="1"/>
  <c r="J2337" i="14" s="1"/>
  <c r="N2338" i="14"/>
  <c r="K2153" i="13" l="1"/>
  <c r="L2153" i="13" s="1"/>
  <c r="I2154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4" i="13" l="1"/>
  <c r="L2154" i="13" s="1"/>
  <c r="I2155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77" i="14" l="1"/>
  <c r="L2177" i="14" s="1"/>
  <c r="I2178" i="14" s="1"/>
  <c r="K2155" i="13"/>
  <c r="L2155" i="13" s="1"/>
  <c r="I2156" i="13" s="1"/>
  <c r="N2342" i="13"/>
  <c r="J2341" i="13" a="1"/>
  <c r="J2341" i="13" s="1"/>
  <c r="M2345" i="14"/>
  <c r="M2344" i="13"/>
  <c r="J2340" i="14" a="1"/>
  <c r="J2340" i="14" s="1"/>
  <c r="N2341" i="14"/>
  <c r="K2178" i="14" l="1"/>
  <c r="L2178" i="14" s="1"/>
  <c r="I2179" i="14" s="1"/>
  <c r="K2156" i="13"/>
  <c r="L2156" i="13" s="1"/>
  <c r="I2157" i="13" s="1"/>
  <c r="J2341" i="14" a="1"/>
  <c r="J2341" i="14" s="1"/>
  <c r="N2342" i="14"/>
  <c r="M2346" i="14"/>
  <c r="M2345" i="13"/>
  <c r="J2342" i="13" a="1"/>
  <c r="J2342" i="13" s="1"/>
  <c r="N2343" i="13"/>
  <c r="K2157" i="13" l="1"/>
  <c r="L2157" i="13" s="1"/>
  <c r="I2158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80" i="14" l="1"/>
  <c r="L2180" i="14" s="1"/>
  <c r="I2181" i="14" s="1"/>
  <c r="K2158" i="13"/>
  <c r="L2158" i="13" s="1"/>
  <c r="I2159" i="13" s="1"/>
  <c r="N2344" i="14"/>
  <c r="J2343" i="14" a="1"/>
  <c r="J2343" i="14" s="1"/>
  <c r="M2347" i="13"/>
  <c r="M2348" i="14"/>
  <c r="J2344" i="13" a="1"/>
  <c r="J2344" i="13" s="1"/>
  <c r="N2345" i="13"/>
  <c r="K2181" i="14" l="1"/>
  <c r="L2181" i="14" s="1"/>
  <c r="I2182" i="14" s="1"/>
  <c r="K2159" i="13"/>
  <c r="L2159" i="13" s="1"/>
  <c r="I2160" i="13" s="1"/>
  <c r="N2346" i="13"/>
  <c r="J2345" i="13" a="1"/>
  <c r="J2345" i="13" s="1"/>
  <c r="M2348" i="13"/>
  <c r="M2349" i="14"/>
  <c r="J2344" i="14" a="1"/>
  <c r="J2344" i="14" s="1"/>
  <c r="N2345" i="14"/>
  <c r="K2160" i="13" l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K6065" i="13" l="1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<sst xmlns="http://schemas.openxmlformats.org/spreadsheetml/2006/main" count="2954" uniqueCount="881">
  <si>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</si>
  <si>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</si>
  <si>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</si>
  <si>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</si>
  <si>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</si>
  <si>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</si>
  <si>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</si>
  <si>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</si>
  <si>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</si>
  <si>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</si>
  <si>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</si>
  <si>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</si>
  <si>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</si>
  <si>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</si>
  <si>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</si>
  <si>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</si>
  <si>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</si>
  <si>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</si>
  <si>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</si>
  <si>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</si>
  <si>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</si>
  <si>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</si>
  <si>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</si>
  <si>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</si>
  <si>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</si>
  <si>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</si>
  <si>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</si>
  <si>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</si>
  <si>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</si>
  <si>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</si>
  <si>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</si>
  <si>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</si>
  <si>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</si>
  <si>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</si>
  <si>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</si>
  <si>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</si>
  <si>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</si>
  <si>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</si>
  <si>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</si>
  <si>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</si>
  <si>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</si>
  <si>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</si>
  <si>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</si>
  <si>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</si>
  <si>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</si>
  <si>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</si>
  <si>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</si>
  <si>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</si>
  <si>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</si>
  <si>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</si>
  <si>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</si>
  <si>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</si>
  <si>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</si>
  <si>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</si>
  <si>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</si>
  <si>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</si>
  <si>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</si>
  <si>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</si>
  <si>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</si>
  <si>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</si>
  <si>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</si>
  <si>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</si>
  <si>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</si>
  <si>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</si>
  <si>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</si>
  <si>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</si>
  <si>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</si>
  <si>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</si>
  <si>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</si>
  <si>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</si>
  <si>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</si>
  <si>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</si>
  <si>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</si>
  <si>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</si>
  <si>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</si>
  <si>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</si>
  <si>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</si>
  <si>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</si>
  <si>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</si>
  <si>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</si>
  <si>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</si>
  <si>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</si>
  <si>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</si>
  <si>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</si>
  <si>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</si>
  <si>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</si>
  <si>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</si>
  <si>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</si>
  <si>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</si>
  <si>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</si>
  <si>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</si>
  <si>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</si>
  <si>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</si>
  <si>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</si>
  <si>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</si>
  <si>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</si>
  <si>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</si>
  <si>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</si>
  <si>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</si>
  <si>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</si>
  <si>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</si>
  <si>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</si>
  <si>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</si>
  <si>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</si>
  <si>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</si>
  <si>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</si>
  <si>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</si>
  <si>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</si>
  <si>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</si>
  <si>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</si>
  <si>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</si>
  <si>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</si>
  <si>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</si>
  <si>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</si>
  <si>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</si>
  <si>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</si>
  <si>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</si>
  <si>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</si>
  <si>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</si>
  <si>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</si>
  <si>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</si>
  <si>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</si>
  <si>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</si>
  <si>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</si>
  <si>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</si>
  <si>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</si>
  <si>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</si>
  <si>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</si>
  <si>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</si>
  <si>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</si>
  <si>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</si>
  <si>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</si>
  <si>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</si>
  <si>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</si>
  <si>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</si>
  <si>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</si>
  <si>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</si>
  <si>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</si>
  <si>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</si>
  <si>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</si>
  <si>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</si>
  <si>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</si>
  <si>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</si>
  <si>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</si>
  <si>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</si>
  <si>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</si>
  <si>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</si>
  <si>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</si>
  <si>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</si>
  <si>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</si>
  <si>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</si>
  <si>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</si>
  <si>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</si>
  <si>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</si>
  <si>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</si>
  <si>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</si>
  <si>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</si>
  <si>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</si>
  <si>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</si>
  <si>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</si>
  <si>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</si>
  <si>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</si>
  <si>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</si>
  <si>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</si>
  <si>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</si>
  <si>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</si>
  <si>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</si>
  <si>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</si>
  <si>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</si>
  <si>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</si>
  <si>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</si>
  <si>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</si>
  <si>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</si>
  <si>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</si>
  <si>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</si>
  <si>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</si>
  <si>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</si>
  <si>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</si>
  <si>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</si>
  <si>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</si>
  <si>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</si>
  <si>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</si>
  <si>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</si>
  <si>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</si>
  <si>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</si>
  <si>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</si>
  <si>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</si>
  <si>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</si>
  <si>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</si>
  <si>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</si>
  <si>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</si>
  <si>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</si>
  <si>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</si>
  <si>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</si>
  <si>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</si>
  <si>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</si>
  <si>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</si>
  <si>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</si>
  <si>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</si>
  <si>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</si>
  <si>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</si>
  <si>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</si>
  <si>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</si>
  <si>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</si>
  <si>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</si>
  <si>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</si>
  <si>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</si>
  <si>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</si>
  <si>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</si>
  <si>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</si>
  <si>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</si>
  <si>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</si>
  <si>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</si>
  <si>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</si>
  <si>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</si>
  <si>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</si>
  <si>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</si>
  <si>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</si>
  <si>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</si>
  <si>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</si>
  <si>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</si>
  <si>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</si>
  <si>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</si>
  <si>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</si>
  <si>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</si>
  <si>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</si>
  <si>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</si>
  <si>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</si>
  <si>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</si>
  <si>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</si>
  <si>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</si>
  <si>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</si>
  <si>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</si>
  <si>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</si>
  <si>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</si>
  <si>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</si>
  <si>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</si>
  <si>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</si>
  <si>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</si>
  <si>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</si>
  <si>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</si>
  <si>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</si>
  <si>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</si>
  <si>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</si>
  <si>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</si>
  <si>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</si>
  <si>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</si>
  <si>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</si>
  <si>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</si>
  <si>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</si>
  <si>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</si>
  <si>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</si>
  <si>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</si>
  <si>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</si>
  <si>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</si>
  <si>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</si>
  <si>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</si>
  <si>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</si>
  <si>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</si>
  <si>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</si>
  <si>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</si>
  <si>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</si>
  <si>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</si>
  <si>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</si>
  <si>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</si>
  <si>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</si>
  <si>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</si>
  <si>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</si>
  <si>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</si>
  <si>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</si>
  <si>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</si>
  <si>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</si>
  <si>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</si>
  <si>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</si>
  <si>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</si>
  <si>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</si>
  <si>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</si>
  <si>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</si>
  <si>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</si>
  <si>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</si>
  <si>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</si>
  <si>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</si>
  <si>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</si>
  <si>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</si>
  <si>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</si>
  <si>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</si>
  <si>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</si>
  <si>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</si>
  <si>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</si>
  <si>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</si>
  <si>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</si>
  <si>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</si>
  <si>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</si>
  <si>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</si>
  <si>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</si>
  <si>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</si>
  <si>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</si>
  <si>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</si>
  <si>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</si>
  <si>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</si>
  <si>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</si>
  <si>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</si>
  <si>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</si>
  <si>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</si>
  <si>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</si>
  <si>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</si>
  <si>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</si>
  <si>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</si>
  <si>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</si>
  <si>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</si>
  <si>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</si>
  <si>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</si>
  <si>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</si>
  <si>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</si>
  <si>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</si>
  <si>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</si>
  <si>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</si>
  <si>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</si>
  <si>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</si>
  <si>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</si>
  <si>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</si>
  <si>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</si>
  <si>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</si>
  <si>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</si>
  <si>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</si>
  <si>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</si>
  <si>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</si>
  <si>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</si>
  <si>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</si>
  <si>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</si>
  <si>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</si>
  <si>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</si>
  <si>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</si>
  <si>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</si>
  <si>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</si>
  <si>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</si>
  <si>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</si>
  <si>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</si>
  <si>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</si>
  <si>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</si>
  <si>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</si>
  <si>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</si>
  <si>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</si>
  <si>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</si>
  <si>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</si>
  <si>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</si>
  <si>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</si>
  <si>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</si>
  <si>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</si>
  <si>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</si>
  <si>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</si>
  <si>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</si>
  <si>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</si>
  <si>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</si>
  <si>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</si>
  <si>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</si>
  <si>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</si>
  <si>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</si>
  <si>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</si>
  <si>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</si>
  <si>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</si>
  <si>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</si>
  <si>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</si>
  <si>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</si>
  <si>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</si>
  <si>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</si>
  <si>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</si>
  <si>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</si>
  <si>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</si>
  <si>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</si>
  <si>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</si>
  <si>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</si>
  <si>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</si>
  <si>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</si>
  <si>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</si>
  <si>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</si>
  <si>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</si>
  <si>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</si>
  <si>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</si>
  <si>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</si>
  <si>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</si>
  <si>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</si>
  <si>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</si>
  <si>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</si>
  <si>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</si>
  <si>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</si>
  <si>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</si>
  <si>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</si>
  <si>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</si>
  <si>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</si>
  <si>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</si>
  <si>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</si>
  <si>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</si>
  <si>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</si>
  <si>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</si>
  <si>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</si>
  <si>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</si>
  <si>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</si>
  <si>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</si>
  <si>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</si>
  <si>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</si>
  <si>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</si>
  <si>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</si>
  <si>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</si>
  <si>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</si>
  <si>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</si>
  <si>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</si>
  <si>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</si>
  <si>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</si>
  <si>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</si>
  <si>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</si>
  <si>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</si>
  <si>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</si>
  <si>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</si>
  <si>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</si>
  <si>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</si>
  <si>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</si>
  <si>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</si>
  <si>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</si>
  <si>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</si>
  <si>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</si>
  <si>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</si>
  <si>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</si>
  <si>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</si>
  <si>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</si>
  <si>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</si>
  <si>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</si>
  <si>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</si>
  <si>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</si>
  <si>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</si>
  <si>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</si>
  <si>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</si>
  <si>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</si>
  <si>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</si>
  <si>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</si>
  <si>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</si>
  <si>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</si>
  <si>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</si>
  <si>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</si>
  <si>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</si>
  <si>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</si>
  <si>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</si>
  <si>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</si>
  <si>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</si>
  <si>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</si>
  <si>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</si>
  <si>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</si>
  <si>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</si>
  <si>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</si>
  <si>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</si>
  <si>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</si>
  <si>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</si>
  <si>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</si>
  <si>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</si>
  <si>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</si>
  <si>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</si>
  <si>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</si>
  <si>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</si>
  <si>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</si>
  <si>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</si>
  <si>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</si>
  <si>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</si>
  <si>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</si>
  <si>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</si>
  <si>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</si>
  <si>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</si>
  <si>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</si>
  <si>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</si>
  <si>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</si>
  <si>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</si>
  <si>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</si>
  <si>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</si>
  <si>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</si>
  <si>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</si>
  <si>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</si>
  <si>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</si>
  <si>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</si>
  <si>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</si>
  <si>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</si>
  <si>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</si>
  <si>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</si>
  <si>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</si>
  <si>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</si>
  <si>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</si>
  <si>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</si>
  <si>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</si>
  <si>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</si>
  <si>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</si>
  <si>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</si>
  <si>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</si>
  <si>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</si>
  <si>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</si>
  <si>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</si>
  <si>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</si>
  <si>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</si>
  <si>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</si>
  <si>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</si>
  <si>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</si>
  <si>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</si>
  <si>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</si>
  <si>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</si>
  <si>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</si>
  <si>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</si>
  <si>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</si>
  <si>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</si>
  <si>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</si>
  <si>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</si>
  <si>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</si>
  <si>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</si>
  <si>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</si>
  <si>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</si>
  <si>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</si>
  <si>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</si>
  <si>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</si>
  <si>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</si>
  <si>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</si>
  <si>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</si>
  <si>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</si>
  <si>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</si>
  <si>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</si>
  <si>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</si>
  <si>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</si>
  <si>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</si>
  <si>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</si>
  <si>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</si>
  <si>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</si>
  <si>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</si>
  <si>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</si>
  <si>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</si>
  <si>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</si>
  <si>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</si>
  <si>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</si>
  <si>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</si>
  <si>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</si>
  <si>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</si>
  <si>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</si>
  <si>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</si>
  <si>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</si>
  <si>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</si>
  <si>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</si>
  <si>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</si>
  <si>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</si>
  <si>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</si>
  <si>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</si>
  <si>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</si>
  <si>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</si>
  <si>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</si>
  <si>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</si>
  <si>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</si>
  <si>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</si>
  <si>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</si>
  <si>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</si>
  <si>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</si>
  <si>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</si>
  <si>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</si>
  <si>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</si>
  <si>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</si>
  <si>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</si>
  <si>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</si>
  <si>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</si>
  <si>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</si>
  <si>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</si>
  <si>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</si>
  <si>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</si>
  <si>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</si>
  <si>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</si>
  <si>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</si>
  <si>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</si>
  <si>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</si>
  <si>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</si>
  <si>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</si>
  <si>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</si>
  <si>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</si>
  <si>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</si>
  <si>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</si>
  <si>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</si>
  <si>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</si>
  <si>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</si>
  <si>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</si>
  <si>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</si>
  <si>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</si>
  <si>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</si>
  <si>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</si>
  <si>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</si>
  <si>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</si>
  <si>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</si>
  <si>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</si>
  <si>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</si>
  <si>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</si>
  <si>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</si>
  <si>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</si>
  <si>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</si>
  <si>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</si>
  <si>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</si>
  <si>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</si>
  <si>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</si>
  <si>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</si>
  <si>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</si>
  <si>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</si>
  <si>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</si>
  <si>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</si>
  <si>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</si>
  <si>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</si>
  <si>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</si>
  <si>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</si>
  <si>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</si>
  <si>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</si>
  <si>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</si>
  <si>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</si>
  <si>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</si>
  <si>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</si>
  <si>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</si>
  <si>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</si>
  <si>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</si>
  <si>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</si>
  <si>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</si>
  <si>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</si>
  <si>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</si>
  <si>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</si>
  <si>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</si>
  <si>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</si>
  <si>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</si>
  <si>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</si>
  <si>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</si>
  <si>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</si>
  <si>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</si>
  <si>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</si>
  <si>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</si>
  <si>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</si>
  <si>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</si>
  <si>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</si>
  <si>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</si>
  <si>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</si>
  <si>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</si>
  <si>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</si>
  <si>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</si>
  <si>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</si>
  <si>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</si>
  <si>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</si>
  <si>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</si>
  <si>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</si>
  <si>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</si>
  <si>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</si>
  <si>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</si>
  <si>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</si>
  <si>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</si>
  <si>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</si>
  <si>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</si>
  <si>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</si>
  <si>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</si>
  <si>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</si>
  <si>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</si>
  <si>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</si>
  <si>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</si>
  <si>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</si>
  <si>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</si>
  <si>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</si>
  <si>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</si>
  <si>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</si>
  <si>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</si>
  <si>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</si>
  <si>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</si>
  <si>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</si>
  <si>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</si>
  <si>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</si>
  <si>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</si>
  <si>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</si>
  <si>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</si>
  <si>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</si>
  <si>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</si>
  <si>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</si>
  <si>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</si>
  <si>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</si>
  <si>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</si>
  <si>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</si>
  <si>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</si>
  <si>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</si>
  <si>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</si>
  <si>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</si>
  <si>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</si>
  <si>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</si>
  <si>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</si>
  <si>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</si>
  <si>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</si>
  <si>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</si>
  <si>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</si>
  <si>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</si>
  <si>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</si>
  <si>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</si>
  <si>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</si>
  <si>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</si>
  <si>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</si>
  <si>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</si>
  <si>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</si>
  <si>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</si>
  <si>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</si>
  <si>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</si>
  <si>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</si>
  <si>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</si>
  <si>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</si>
  <si>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</si>
  <si>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</si>
  <si>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</si>
  <si>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</si>
  <si>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</si>
  <si>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</si>
  <si>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</si>
  <si>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</si>
  <si>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</si>
  <si>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</si>
  <si>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</si>
  <si>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</si>
  <si>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</si>
  <si>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</si>
  <si>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</si>
  <si>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</si>
  <si>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</si>
  <si>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</si>
  <si>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</si>
  <si>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</si>
  <si>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</si>
  <si>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</si>
  <si>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</si>
  <si>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</si>
  <si>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</si>
  <si>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</si>
  <si>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</si>
  <si>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</si>
  <si>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</si>
  <si>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</si>
  <si>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</si>
  <si>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</si>
  <si>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</si>
  <si>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</si>
  <si>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</si>
  <si>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</si>
  <si>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</si>
  <si>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</si>
  <si>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</si>
  <si>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</si>
  <si>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</si>
  <si>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</si>
  <si>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</si>
  <si>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</si>
  <si>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</si>
  <si>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</si>
  <si>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</si>
  <si>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</si>
  <si>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</si>
  <si>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</si>
  <si>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</si>
  <si>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</si>
  <si>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</si>
  <si>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</si>
  <si>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</si>
  <si>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</si>
  <si>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</si>
  <si>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</si>
  <si>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</si>
  <si>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</si>
  <si>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</si>
  <si>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</si>
  <si>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</si>
  <si>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</si>
  <si>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</si>
  <si>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</si>
  <si>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</si>
  <si>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</si>
  <si>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</si>
  <si>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</si>
  <si>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</si>
  <si>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</si>
  <si>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</si>
  <si>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</si>
  <si>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</si>
  <si>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</si>
  <si>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</si>
  <si>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</si>
  <si>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</si>
  <si>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</si>
  <si>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</si>
  <si>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</si>
  <si>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</si>
  <si>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</si>
  <si>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</si>
  <si>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</si>
  <si>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</si>
  <si>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</si>
  <si>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</si>
  <si>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</si>
  <si>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</si>
  <si>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</si>
  <si>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</si>
  <si>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</si>
  <si>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</si>
  <si>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</si>
  <si>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</si>
  <si>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</si>
  <si>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</si>
  <si>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</si>
  <si>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</si>
  <si>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</si>
  <si>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</si>
  <si>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</si>
  <si>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</si>
  <si>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</si>
  <si>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</si>
  <si>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</si>
  <si>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</si>
  <si>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</si>
  <si>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</si>
  <si>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</si>
  <si>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</si>
  <si>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</si>
  <si>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</si>
  <si>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</si>
  <si>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</si>
  <si>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</si>
  <si>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</si>
  <si>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</si>
  <si>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</si>
  <si>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</si>
  <si>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</si>
  <si>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</si>
  <si>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</si>
  <si>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</si>
  <si>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</si>
  <si>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</si>
  <si>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</si>
  <si>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</si>
  <si>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</si>
  <si>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</si>
  <si>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</si>
  <si>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</si>
  <si>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</si>
  <si>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</si>
  <si>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</si>
  <si>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</si>
  <si>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</si>
  <si>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</si>
  <si>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</si>
  <si>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</si>
  <si>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GM Financial (2 payments left)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</si>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</sst>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5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26" xfId="0" applyNumberFormat="1" applyFont="1" applyBorder="1"/>
    <xf numFmtId="0" fontId="5" fillId="0" borderId="45" xfId="0" applyNumberFormat="1" applyFont="1" applyBorder="1"/>
    <xf numFmtId="164" fontId="13" fillId="0" borderId="44" xfId="0" applyFont="1" applyBorder="1" applyAlignment="1">
      <alignment horizontal="center"/>
    </xf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topLeftCell="A4" workbookViewId="0">
      <selection activeCell="C27" sqref="C27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1976.877371</v>
      </c>
    </row>
    <row r="3" spans="1:3" x14ac:dyDescent="0.3">
      <c r="A3" t="s">
        <v>106</v>
      </c>
      <c r="B3" t="s">
        <v>808</v>
      </c>
      <c r="C3" s="524">
        <v>952.22127599999999</v>
      </c>
    </row>
    <row r="4" spans="1:3" x14ac:dyDescent="0.3">
      <c r="A4" t="s">
        <v>106</v>
      </c>
      <c r="B4" t="s">
        <v>809</v>
      </c>
      <c r="C4" s="524">
        <v>1354.282633</v>
      </c>
    </row>
    <row r="5" spans="1:3" x14ac:dyDescent="0.3">
      <c r="A5" t="s">
        <v>810</v>
      </c>
      <c r="B5" t="s">
        <v>807</v>
      </c>
      <c r="C5" s="524">
        <v>461.22561999999999</v>
      </c>
    </row>
    <row r="6" spans="1:3" x14ac:dyDescent="0.3">
      <c r="A6" t="s">
        <v>810</v>
      </c>
      <c r="B6" t="s">
        <v>808</v>
      </c>
      <c r="C6" s="524">
        <v>733.12704199999996</v>
      </c>
    </row>
    <row r="7" spans="1:3" x14ac:dyDescent="0.3">
      <c r="A7" t="s">
        <v>812</v>
      </c>
      <c r="B7" t="s">
        <v>811</v>
      </c>
      <c r="C7" s="524">
        <v>203.86799999999999</v>
      </c>
    </row>
    <row r="8" spans="1:3" x14ac:dyDescent="0.3">
      <c r="A8" t="s">
        <v>812</v>
      </c>
      <c r="B8" t="s">
        <v>813</v>
      </c>
      <c r="C8" s="524">
        <v>1219.2550000000001</v>
      </c>
    </row>
    <row r="9" spans="1:3" x14ac:dyDescent="0.3">
      <c r="A9" t="s">
        <v>812</v>
      </c>
      <c r="B9" t="s">
        <v>814</v>
      </c>
      <c r="C9" s="524">
        <v>138.86199999999999</v>
      </c>
    </row>
    <row r="10" spans="1:3" x14ac:dyDescent="0.3">
      <c r="A10" t="s">
        <v>815</v>
      </c>
      <c r="B10" t="s">
        <v>813</v>
      </c>
      <c r="C10" s="524">
        <v>679.72</v>
      </c>
    </row>
    <row r="11" spans="1:3" x14ac:dyDescent="0.3">
      <c r="A11" t="s">
        <v>54</v>
      </c>
      <c r="B11" t="s">
        <v>816</v>
      </c>
      <c r="C11" s="524">
        <v>50.346319999999999</v>
      </c>
    </row>
    <row r="12" spans="1:3" x14ac:dyDescent="0.3">
      <c r="A12" t="s">
        <v>54</v>
      </c>
      <c r="B12" t="s">
        <v>817</v>
      </c>
      <c r="C12" s="524">
        <v>32.164059999999999</v>
      </c>
    </row>
    <row r="13" spans="1:3" x14ac:dyDescent="0.3">
      <c r="A13" t="s">
        <v>54</v>
      </c>
      <c r="B13" t="s">
        <v>818</v>
      </c>
      <c r="C13" s="524">
        <v>224.54397</v>
      </c>
    </row>
    <row r="14" spans="1:3" x14ac:dyDescent="0.3">
      <c r="A14" t="s">
        <v>54</v>
      </c>
      <c r="B14" t="s">
        <v>819</v>
      </c>
      <c r="C14" s="524">
        <v>211.67348999999999</v>
      </c>
    </row>
    <row r="15" spans="1:3" x14ac:dyDescent="0.3">
      <c r="A15" t="s">
        <v>54</v>
      </c>
      <c r="B15" t="s">
        <v>820</v>
      </c>
      <c r="C15" s="524">
        <v>204.95385999999999</v>
      </c>
    </row>
    <row r="16" spans="1:3" x14ac:dyDescent="0.3">
      <c r="A16" t="s">
        <v>59</v>
      </c>
      <c r="B16" t="s">
        <v>821</v>
      </c>
      <c r="C16" s="524">
        <v>0.10882</v>
      </c>
    </row>
    <row r="17" spans="1:3" x14ac:dyDescent="0.3">
      <c r="A17" t="s">
        <v>59</v>
      </c>
      <c r="B17" t="s">
        <v>822</v>
      </c>
      <c r="C17" s="524">
        <v>1.6377699999999999</v>
      </c>
    </row>
    <row r="18" spans="1:3" x14ac:dyDescent="0.3">
      <c r="A18" t="s">
        <v>59</v>
      </c>
      <c r="B18" t="s">
        <v>823</v>
      </c>
      <c r="C18" s="524">
        <v>22.54139</v>
      </c>
    </row>
    <row r="19" spans="1:3" x14ac:dyDescent="0.3">
      <c r="A19" t="s">
        <v>59</v>
      </c>
      <c r="B19" t="s">
        <v>824</v>
      </c>
      <c r="C19" s="524">
        <v>5.2892619999999999</v>
      </c>
    </row>
    <row r="20" spans="1:3" x14ac:dyDescent="0.3">
      <c r="A20" t="s">
        <v>59</v>
      </c>
      <c r="B20" t="s">
        <v>825</v>
      </c>
      <c r="C20" s="524">
        <v>32.208689999999997</v>
      </c>
    </row>
    <row r="21" spans="1:3" x14ac:dyDescent="0.3">
      <c r="A21" t="s">
        <v>59</v>
      </c>
      <c r="B21" t="s">
        <v>826</v>
      </c>
      <c r="C21" s="524">
        <v>144.69972000000001</v>
      </c>
    </row>
    <row r="22" spans="1:3" x14ac:dyDescent="0.3">
      <c r="A22" t="s">
        <v>59</v>
      </c>
      <c r="B22" t="s">
        <v>827</v>
      </c>
      <c r="C22" s="524">
        <v>364.74335000000002</v>
      </c>
    </row>
    <row r="23" spans="1:3" x14ac:dyDescent="0.3">
      <c r="A23" s="521" t="s">
        <v>828</v>
      </c>
      <c r="B23" s="521" t="s">
        <v>816</v>
      </c>
      <c r="C23" s="524">
        <v>8.55701</v>
      </c>
    </row>
    <row r="24" spans="1:3" x14ac:dyDescent="0.3">
      <c r="A24" s="521" t="s">
        <v>828</v>
      </c>
      <c r="B24" s="521" t="s">
        <v>818</v>
      </c>
      <c r="C24" s="524">
        <v>26.053380000000001</v>
      </c>
    </row>
    <row r="25" spans="1:3" x14ac:dyDescent="0.3">
      <c r="A25" s="521" t="s">
        <v>828</v>
      </c>
      <c r="B25" s="521" t="s">
        <v>829</v>
      </c>
      <c r="C25" s="524">
        <v>29.661580000000001</v>
      </c>
    </row>
    <row r="26" spans="1:3" x14ac:dyDescent="0.3">
      <c r="A26" s="521" t="s">
        <v>828</v>
      </c>
      <c r="B26" s="521" t="s">
        <v>819</v>
      </c>
      <c r="C26" s="524">
        <v>22.982579999999999</v>
      </c>
    </row>
    <row r="27" spans="1:3" x14ac:dyDescent="0.3">
      <c r="A27" s="521" t="s">
        <v>828</v>
      </c>
      <c r="B27" s="521" t="s">
        <v>820</v>
      </c>
      <c r="C27" s="524">
        <v>19.2333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tabSelected="1" zoomScale="80" zoomScaleNormal="80" workbookViewId="0">
      <selection activeCell="C24" sqref="C24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41" t="s">
        <v>34</v>
      </c>
      <c r="B1" s="542"/>
      <c r="C1" s="543"/>
      <c r="E1" s="5" t="s">
        <v>35</v>
      </c>
      <c r="F1" s="6">
        <f ca="1">SUM($B$7,$B$19,$B$26,$B$31,$B$38)</f>
        <v>1718202.3199999998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0</v>
      </c>
      <c r="C2" s="15">
        <f t="shared" ref="C2:C6" ca="1" si="0">TODAY()</f>
        <v>46165</v>
      </c>
      <c r="E2" s="13" t="s">
        <v>40</v>
      </c>
      <c r="F2" s="16">
        <f>F14</f>
        <v>184020.32</v>
      </c>
      <c r="H2" s="17"/>
      <c r="J2" s="18" t="s">
        <v>41</v>
      </c>
      <c r="K2" s="19">
        <v>0.75</v>
      </c>
      <c r="L2" s="20">
        <f>K5/(K5+K6)</f>
        <v>0.83298913727819124</v>
      </c>
      <c r="N2" s="21" t="s">
        <v>42</v>
      </c>
      <c r="O2" s="22">
        <f>B12-O1</f>
        <v>-10170</v>
      </c>
      <c r="P2" s="11"/>
      <c r="Q2" s="23" t="s">
        <v>43</v>
      </c>
      <c r="R2" s="23">
        <f ca="1">E20*(1+$Q$1)</f>
        <v>1764309.2999999996</v>
      </c>
    </row>
    <row r="3" spans="1:18" ht="14.4" x14ac:dyDescent="0.3">
      <c r="A3" s="13" t="s">
        <v>44</v>
      </c>
      <c r="B3" s="14">
        <v>0</v>
      </c>
      <c r="C3" s="15">
        <f t="shared" ca="1" si="0"/>
        <v>46165</v>
      </c>
      <c r="E3" s="21" t="s">
        <v>45</v>
      </c>
      <c r="F3" s="22">
        <f ca="1">F1-F2</f>
        <v>1534181.9999999998</v>
      </c>
      <c r="H3" s="17"/>
      <c r="J3" s="18" t="s">
        <v>46</v>
      </c>
      <c r="K3" s="19">
        <v>0.25</v>
      </c>
      <c r="L3" s="20">
        <f>K6/(K5+K6)</f>
        <v>0.16701086272180873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2028955.6949999994</v>
      </c>
    </row>
    <row r="4" spans="1:18" ht="14.4" x14ac:dyDescent="0.3">
      <c r="A4" s="13" t="s">
        <v>49</v>
      </c>
      <c r="B4" s="14">
        <v>0</v>
      </c>
      <c r="C4" s="15">
        <f t="shared" ca="1" si="0"/>
        <v>46165</v>
      </c>
      <c r="F4" s="7"/>
      <c r="H4" s="17"/>
      <c r="J4" s="24"/>
      <c r="K4" s="25"/>
      <c r="L4" s="26"/>
      <c r="N4" s="27" t="s">
        <v>50</v>
      </c>
      <c r="O4" s="28">
        <f>B10-O3</f>
        <v>23553.259999999995</v>
      </c>
      <c r="P4" s="11"/>
      <c r="Q4" s="23" t="s">
        <v>51</v>
      </c>
      <c r="R4" s="23">
        <f t="shared" ca="1" si="1"/>
        <v>2333299.0492499992</v>
      </c>
    </row>
    <row r="5" spans="1:18" ht="14.4" x14ac:dyDescent="0.3">
      <c r="A5" s="13" t="s">
        <v>52</v>
      </c>
      <c r="B5" s="14">
        <f ca="1">'Checking Transaction Log'!G1</f>
        <v>4777.5399999999854</v>
      </c>
      <c r="C5" s="15">
        <f t="shared" ca="1" si="0"/>
        <v>46165</v>
      </c>
      <c r="E5" s="544" t="s">
        <v>53</v>
      </c>
      <c r="F5" s="542"/>
      <c r="G5" s="543"/>
      <c r="H5" s="17"/>
      <c r="J5" s="29" t="s">
        <v>54</v>
      </c>
      <c r="K5" s="30">
        <f>B10</f>
        <v>91423.34</v>
      </c>
      <c r="L5" s="20">
        <f ca="1">K5/F3</f>
        <v>5.9590935104179302E-2</v>
      </c>
      <c r="N5" s="5" t="s">
        <v>55</v>
      </c>
      <c r="O5" s="6"/>
      <c r="P5" s="11"/>
      <c r="Q5" s="23" t="s">
        <v>56</v>
      </c>
      <c r="R5" s="23">
        <f t="shared" ca="1" si="1"/>
        <v>2683293.9066374991</v>
      </c>
    </row>
    <row r="6" spans="1:18" ht="14.4" x14ac:dyDescent="0.3">
      <c r="A6" s="13" t="s">
        <v>57</v>
      </c>
      <c r="B6" s="14">
        <f>'Savings Transaction Log'!A3</f>
        <v>19878.440000000002</v>
      </c>
      <c r="C6" s="15">
        <f t="shared" ca="1" si="0"/>
        <v>46165</v>
      </c>
      <c r="E6" s="31" t="s">
        <v>58</v>
      </c>
      <c r="F6" s="14">
        <v>136201.79</v>
      </c>
      <c r="G6" s="32">
        <v>46155</v>
      </c>
      <c r="H6" s="17"/>
      <c r="J6" s="18" t="s">
        <v>59</v>
      </c>
      <c r="K6" s="30">
        <f>B12</f>
        <v>18330</v>
      </c>
      <c r="L6" s="20">
        <f ca="1">K6/F3</f>
        <v>1.1947735014489808E-2</v>
      </c>
      <c r="N6" s="21" t="s">
        <v>60</v>
      </c>
      <c r="O6" s="22"/>
      <c r="P6" s="11"/>
      <c r="Q6" s="23" t="s">
        <v>61</v>
      </c>
      <c r="R6" s="23">
        <f t="shared" ca="1" si="1"/>
        <v>3085787.9926331239</v>
      </c>
    </row>
    <row r="7" spans="1:18" ht="14.4" x14ac:dyDescent="0.3">
      <c r="A7" s="21" t="s">
        <v>62</v>
      </c>
      <c r="B7" s="33">
        <f ca="1">SUM(B2:B6)</f>
        <v>24655.979999999989</v>
      </c>
      <c r="C7" s="34">
        <f ca="1">B7/F3</f>
        <v>1.6071091956495379E-2</v>
      </c>
      <c r="E7" s="529" t="s">
        <v>836</v>
      </c>
      <c r="F7" s="14">
        <v>18968</v>
      </c>
      <c r="G7" s="32">
        <v>46142</v>
      </c>
      <c r="H7" s="7"/>
      <c r="J7" s="18" t="s">
        <v>64</v>
      </c>
      <c r="K7" s="30">
        <f>IF((B3+B4+B6)&gt;10000,(B3+B4+B6-10000),0)</f>
        <v>9878.4400000000023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3548656.1915280921</v>
      </c>
    </row>
    <row r="8" spans="1:18" ht="14.4" x14ac:dyDescent="0.3">
      <c r="B8" s="7"/>
      <c r="C8" s="37"/>
      <c r="E8" s="31" t="s">
        <v>842</v>
      </c>
      <c r="F8" s="14">
        <v>1245.4000000000001</v>
      </c>
      <c r="G8" s="32">
        <v>46144</v>
      </c>
      <c r="H8" s="7"/>
      <c r="I8" s="7"/>
      <c r="J8" s="18" t="s">
        <v>68</v>
      </c>
      <c r="K8" s="30">
        <f>SUM(K5:K7)</f>
        <v>119631.78</v>
      </c>
      <c r="L8" s="20">
        <f ca="1">K8/F3</f>
        <v>7.7977567198676573E-2</v>
      </c>
      <c r="N8" s="21" t="s">
        <v>69</v>
      </c>
      <c r="O8" s="22">
        <f t="shared" si="2"/>
        <v>13383.259999999995</v>
      </c>
      <c r="P8" s="11"/>
      <c r="Q8" s="23" t="s">
        <v>70</v>
      </c>
      <c r="R8" s="23">
        <f t="shared" ca="1" si="1"/>
        <v>4080954.6202573054</v>
      </c>
    </row>
    <row r="9" spans="1:18" ht="14.4" x14ac:dyDescent="0.3">
      <c r="A9" s="541" t="s">
        <v>71</v>
      </c>
      <c r="B9" s="542"/>
      <c r="C9" s="543"/>
      <c r="E9" s="528" t="s">
        <v>841</v>
      </c>
      <c r="F9" s="526">
        <v>9840</v>
      </c>
      <c r="G9" s="527">
        <v>46155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4693097.8132959008</v>
      </c>
    </row>
    <row r="10" spans="1:18" ht="14.4" x14ac:dyDescent="0.3">
      <c r="A10" s="31" t="s">
        <v>74</v>
      </c>
      <c r="B10" s="14">
        <v>91423.34</v>
      </c>
      <c r="C10" s="15">
        <v>46165</v>
      </c>
      <c r="D10" s="17"/>
      <c r="E10" s="528" t="s">
        <v>837</v>
      </c>
      <c r="F10" s="526">
        <v>11965.33</v>
      </c>
      <c r="G10" s="527">
        <v>46149</v>
      </c>
      <c r="H10" s="17"/>
      <c r="I10" s="7"/>
      <c r="J10" s="18" t="s">
        <v>54</v>
      </c>
      <c r="K10" s="30">
        <f>(K8*K2)-K5</f>
        <v>-1699.5050000000047</v>
      </c>
      <c r="L10" s="40">
        <f t="shared" ref="L10:L11" si="3">K10+K5</f>
        <v>89723.834999999992</v>
      </c>
      <c r="P10" s="11"/>
      <c r="Q10" s="23" t="s">
        <v>75</v>
      </c>
      <c r="R10" s="23">
        <f t="shared" ca="1" si="1"/>
        <v>5397062.4852902852</v>
      </c>
    </row>
    <row r="11" spans="1:18" ht="14.4" x14ac:dyDescent="0.3">
      <c r="A11" s="31" t="s">
        <v>76</v>
      </c>
      <c r="B11" s="14">
        <v>12534.15</v>
      </c>
      <c r="C11" s="15">
        <v>46165</v>
      </c>
      <c r="D11" s="17"/>
      <c r="E11" s="528" t="s">
        <v>838</v>
      </c>
      <c r="F11" s="526">
        <v>1040.6300000000001</v>
      </c>
      <c r="G11" s="527">
        <v>46155</v>
      </c>
      <c r="H11" s="17"/>
      <c r="I11" s="7"/>
      <c r="J11" s="43" t="s">
        <v>78</v>
      </c>
      <c r="K11" s="44">
        <f>(K8*K3)-K6</f>
        <v>11577.945</v>
      </c>
      <c r="L11" s="45">
        <f t="shared" si="3"/>
        <v>29907.945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6206621.8580838274</v>
      </c>
    </row>
    <row r="12" spans="1:18" ht="14.4" x14ac:dyDescent="0.3">
      <c r="A12" s="47" t="s">
        <v>81</v>
      </c>
      <c r="B12" s="48">
        <v>18330</v>
      </c>
      <c r="C12" s="15">
        <v>46165</v>
      </c>
      <c r="D12" s="17"/>
      <c r="E12" s="525" t="s">
        <v>839</v>
      </c>
      <c r="F12" s="526">
        <v>3944.13</v>
      </c>
      <c r="G12" s="527">
        <v>46155</v>
      </c>
      <c r="I12" s="7"/>
      <c r="J12" s="49"/>
      <c r="K12" s="25"/>
      <c r="L12" s="50">
        <f ca="1">L11/F3</f>
        <v>1.9494391799669143E-2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46155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184020.32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103957.48999999999</v>
      </c>
      <c r="L15" s="59">
        <f ca="1">K15/F3</f>
        <v>6.7760858881149702E-2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134409.31999999998</v>
      </c>
      <c r="I16" s="7"/>
      <c r="J16" s="18" t="s">
        <v>46</v>
      </c>
      <c r="K16" s="63">
        <f>B12</f>
        <v>18330</v>
      </c>
      <c r="L16" s="20">
        <f ca="1">K16/F3</f>
        <v>1.1947735014489808E-2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1486344.5499999998</v>
      </c>
      <c r="P18" s="11"/>
    </row>
    <row r="19" spans="1:17" ht="14.4" x14ac:dyDescent="0.3">
      <c r="A19" s="68" t="s">
        <v>92</v>
      </c>
      <c r="B19" s="33">
        <f>SUM(B10:B18)</f>
        <v>122287.48999999999</v>
      </c>
      <c r="C19" s="34">
        <f ca="1">B19/F3</f>
        <v>7.9708593895639501E-2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283066.51999999996</v>
      </c>
      <c r="P19" s="73">
        <f t="shared" ref="P19:P32" si="4">O19/$O$18</f>
        <v>0.19044475253062959</v>
      </c>
      <c r="Q19" s="74" t="s">
        <v>97</v>
      </c>
    </row>
    <row r="20" spans="1:17" ht="14.4" x14ac:dyDescent="0.3">
      <c r="B20" s="7"/>
      <c r="C20" s="37"/>
      <c r="E20" s="56">
        <f ca="1">F3</f>
        <v>1534181.9999999998</v>
      </c>
      <c r="F20" s="44">
        <f ca="1">E20-E22</f>
        <v>119179.56999999983</v>
      </c>
      <c r="G20" s="34">
        <f ca="1">(E20-E22)/E22</f>
        <v>8.422569988095345E-2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263562.90500000003</v>
      </c>
      <c r="P20" s="78">
        <f t="shared" si="4"/>
        <v>0.17732288586788308</v>
      </c>
      <c r="Q20" s="79" t="s">
        <v>101</v>
      </c>
    </row>
    <row r="21" spans="1:17" ht="15.75" customHeight="1" x14ac:dyDescent="0.3">
      <c r="A21" s="541" t="s">
        <v>102</v>
      </c>
      <c r="B21" s="542"/>
      <c r="C21" s="543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0.23290900000000014</v>
      </c>
      <c r="L21" s="11"/>
      <c r="N21" s="27" t="s">
        <v>104</v>
      </c>
      <c r="O21" s="51">
        <f>($B$10+$B$11)*0.25</f>
        <v>25989.372499999998</v>
      </c>
      <c r="P21" s="82">
        <f t="shared" si="4"/>
        <v>1.7485429270084115E-2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-'TSP-401K'!H82</f>
        <v>429118.56999999995</v>
      </c>
      <c r="C22" s="15">
        <v>46165</v>
      </c>
      <c r="E22" s="56">
        <v>1415002.43</v>
      </c>
      <c r="F22" s="45">
        <f ca="1">((F20/(C2-E21))*365)+E22</f>
        <v>1721344.2824647883</v>
      </c>
      <c r="G22" s="34">
        <f ca="1">(F22-E22)/E22</f>
        <v>0.21649563701794375</v>
      </c>
      <c r="I22" s="7"/>
      <c r="J22" s="81">
        <v>3000000</v>
      </c>
      <c r="K22" s="50">
        <f ca="1">1-($E$20/J22)</f>
        <v>0.4886060000000001</v>
      </c>
      <c r="L22" s="11"/>
      <c r="N22" s="5" t="s">
        <v>108</v>
      </c>
      <c r="O22" s="72">
        <f>($B$22+$B$23)*0.3</f>
        <v>169839.91199999998</v>
      </c>
      <c r="P22" s="73">
        <f t="shared" si="4"/>
        <v>0.11426685151837776</v>
      </c>
      <c r="Q22" s="74" t="s">
        <v>97</v>
      </c>
    </row>
    <row r="23" spans="1:17" ht="15.75" customHeight="1" x14ac:dyDescent="0.3">
      <c r="A23" s="31" t="s">
        <v>109</v>
      </c>
      <c r="B23" s="14">
        <f>-'TSP-401K'!L82</f>
        <v>137014.46999999997</v>
      </c>
      <c r="C23" s="15">
        <f>C22</f>
        <v>46165</v>
      </c>
      <c r="E23" s="7"/>
      <c r="G23" s="65"/>
      <c r="I23" s="7"/>
      <c r="J23" s="81">
        <v>4000000</v>
      </c>
      <c r="K23" s="50">
        <f ca="1">1-($E$20/J23)</f>
        <v>0.61645450000000013</v>
      </c>
      <c r="L23" s="11"/>
      <c r="N23" s="13" t="s">
        <v>111</v>
      </c>
      <c r="O23" s="14">
        <f>($B$24+$B$25)*0.3</f>
        <v>158137.74300000002</v>
      </c>
      <c r="P23" s="78">
        <f t="shared" si="4"/>
        <v>0.10639373152072985</v>
      </c>
      <c r="Q23" s="79" t="s">
        <v>101</v>
      </c>
    </row>
    <row r="24" spans="1:17" ht="15.75" customHeight="1" x14ac:dyDescent="0.3">
      <c r="A24" s="31" t="s">
        <v>112</v>
      </c>
      <c r="B24" s="14">
        <f>-'TSP-401K'!Q82</f>
        <v>403661.47</v>
      </c>
      <c r="C24" s="15">
        <f>C22</f>
        <v>46165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0.6931636000000001</v>
      </c>
      <c r="L24" s="11"/>
      <c r="N24" s="13" t="s">
        <v>113</v>
      </c>
      <c r="O24" s="14">
        <f t="shared" ref="O24:O25" si="5">($B$10+$B$11)*0.25</f>
        <v>25989.372499999998</v>
      </c>
      <c r="P24" s="78">
        <f t="shared" si="4"/>
        <v>1.7485429270084115E-2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-'TSP-401K'!V82</f>
        <v>123464.34000000005</v>
      </c>
      <c r="C25" s="15">
        <f>C22</f>
        <v>46165</v>
      </c>
      <c r="E25" s="75" t="s">
        <v>34</v>
      </c>
      <c r="F25" s="76">
        <f ca="1">B7</f>
        <v>24655.979999999989</v>
      </c>
      <c r="G25" s="77">
        <f t="shared" ref="G25:G31" ca="1" si="6">F25/SUM($F$25:$F$31)</f>
        <v>1.5787029823968384E-2</v>
      </c>
      <c r="I25" s="7"/>
      <c r="J25" s="84"/>
      <c r="K25" s="25"/>
      <c r="L25" s="11"/>
      <c r="N25" s="27" t="s">
        <v>116</v>
      </c>
      <c r="O25" s="51">
        <f t="shared" si="5"/>
        <v>25989.372499999998</v>
      </c>
      <c r="P25" s="82">
        <f t="shared" si="4"/>
        <v>1.7485429270084115E-2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1093258.8499999999</v>
      </c>
      <c r="C26" s="34">
        <f ca="1">B26/F3</f>
        <v>0.71260049329219088</v>
      </c>
      <c r="E26" s="80" t="s">
        <v>103</v>
      </c>
      <c r="F26" s="30">
        <f>(B11)</f>
        <v>12534.15</v>
      </c>
      <c r="G26" s="20">
        <f t="shared" ca="1" si="6"/>
        <v>8.0255175364391685E-3</v>
      </c>
      <c r="I26" s="7"/>
      <c r="J26" s="49"/>
      <c r="K26" s="25"/>
      <c r="L26" s="11"/>
      <c r="N26" s="5" t="s">
        <v>119</v>
      </c>
      <c r="O26" s="72">
        <f>($B$22+$B$23)*0.2</f>
        <v>113226.60799999999</v>
      </c>
      <c r="P26" s="73">
        <f t="shared" si="4"/>
        <v>7.6177901012251845E-2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91423.34</v>
      </c>
      <c r="G27" s="20">
        <f t="shared" ca="1" si="6"/>
        <v>5.8537644627664462E-2</v>
      </c>
      <c r="I27" s="7"/>
      <c r="J27" s="49"/>
      <c r="K27" s="25"/>
      <c r="L27" s="11"/>
      <c r="N27" s="13" t="s">
        <v>120</v>
      </c>
      <c r="O27" s="14">
        <f>($B$24+$B$25)*0.2</f>
        <v>105425.16200000001</v>
      </c>
      <c r="P27" s="78">
        <f t="shared" si="4"/>
        <v>7.0929154347153245E-2</v>
      </c>
      <c r="Q27" s="79" t="s">
        <v>101</v>
      </c>
    </row>
    <row r="28" spans="1:17" ht="15.75" customHeight="1" x14ac:dyDescent="0.3">
      <c r="A28" s="541" t="s">
        <v>115</v>
      </c>
      <c r="B28" s="542"/>
      <c r="C28" s="543"/>
      <c r="E28" s="80" t="s">
        <v>110</v>
      </c>
      <c r="F28" s="30">
        <f>B12</f>
        <v>18330</v>
      </c>
      <c r="G28" s="20">
        <f t="shared" ca="1" si="6"/>
        <v>1.1736554648135691E-2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10395.749</v>
      </c>
      <c r="P28" s="78">
        <f t="shared" si="4"/>
        <v>6.994171708033646E-3</v>
      </c>
      <c r="Q28" s="79" t="s">
        <v>105</v>
      </c>
    </row>
    <row r="29" spans="1:17" ht="15.75" customHeight="1" x14ac:dyDescent="0.3">
      <c r="A29" s="31" t="s">
        <v>122</v>
      </c>
      <c r="B29" s="14">
        <v>315000</v>
      </c>
      <c r="C29" s="15">
        <v>46144</v>
      </c>
      <c r="E29" s="80" t="s">
        <v>102</v>
      </c>
      <c r="F29" s="30">
        <f>B26</f>
        <v>1093258.8499999999</v>
      </c>
      <c r="G29" s="20">
        <f t="shared" ca="1" si="6"/>
        <v>0.700005032055809</v>
      </c>
      <c r="H29" s="86"/>
      <c r="I29" s="7"/>
      <c r="J29" s="49"/>
      <c r="K29" s="25"/>
      <c r="L29" s="11"/>
      <c r="N29" s="27" t="s">
        <v>123</v>
      </c>
      <c r="O29" s="51">
        <f t="shared" si="7"/>
        <v>10395.749</v>
      </c>
      <c r="P29" s="82">
        <f t="shared" si="4"/>
        <v>6.994171708033646E-3</v>
      </c>
      <c r="Q29" s="83" t="s">
        <v>105</v>
      </c>
    </row>
    <row r="30" spans="1:17" ht="15.75" customHeight="1" x14ac:dyDescent="0.3">
      <c r="A30" s="31" t="s">
        <v>124</v>
      </c>
      <c r="B30" s="14">
        <v>92000</v>
      </c>
      <c r="C30" s="15">
        <v>46144</v>
      </c>
      <c r="E30" s="80" t="s">
        <v>115</v>
      </c>
      <c r="F30" s="30">
        <f>B31-F6</f>
        <v>270798.20999999996</v>
      </c>
      <c r="G30" s="20">
        <f t="shared" ca="1" si="6"/>
        <v>0.173389961281087</v>
      </c>
      <c r="H30" s="86"/>
      <c r="I30" s="7"/>
      <c r="J30" s="49"/>
      <c r="K30" s="25"/>
      <c r="L30" s="11"/>
      <c r="N30" s="5" t="s">
        <v>115</v>
      </c>
      <c r="O30" s="72">
        <f>B31-F6</f>
        <v>270798.20999999996</v>
      </c>
      <c r="P30" s="73">
        <f t="shared" si="4"/>
        <v>0.18219073767249996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407000</v>
      </c>
      <c r="C31" s="34">
        <f ca="1">(B31-F6)/F3</f>
        <v>0.17650983390497346</v>
      </c>
      <c r="E31" s="85" t="s">
        <v>118</v>
      </c>
      <c r="F31" s="44">
        <f>B38-F8-F7</f>
        <v>50786.600000000006</v>
      </c>
      <c r="G31" s="34">
        <f t="shared" ca="1" si="6"/>
        <v>3.2518260026896242E-2</v>
      </c>
      <c r="I31" s="7"/>
      <c r="J31" s="49"/>
      <c r="K31" s="25"/>
      <c r="L31" s="11"/>
      <c r="N31" s="27" t="s">
        <v>127</v>
      </c>
      <c r="O31" s="51">
        <f>($B$10+$B$11)*0.05</f>
        <v>5197.8744999999999</v>
      </c>
      <c r="P31" s="82">
        <f t="shared" si="4"/>
        <v>3.497085854016823E-3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18330</v>
      </c>
      <c r="P32" s="88">
        <f t="shared" si="4"/>
        <v>1.2332268450138295E-2</v>
      </c>
      <c r="Q32" s="89" t="s">
        <v>59</v>
      </c>
    </row>
    <row r="33" spans="1:16" ht="15.75" customHeight="1" x14ac:dyDescent="0.3">
      <c r="A33" s="541" t="s">
        <v>118</v>
      </c>
      <c r="B33" s="542"/>
      <c r="C33" s="543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17500</v>
      </c>
      <c r="C34" s="15">
        <v>46144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18000</v>
      </c>
      <c r="C35" s="15">
        <v>46144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572618.7975000001</v>
      </c>
      <c r="P35" s="59">
        <f t="shared" ref="P35:P39" si="8">O35/$O$18</f>
        <v>0.3852530676685969</v>
      </c>
    </row>
    <row r="36" spans="1:16" ht="15.75" customHeight="1" x14ac:dyDescent="0.3">
      <c r="A36" s="13" t="s">
        <v>131</v>
      </c>
      <c r="B36" s="14">
        <v>5500</v>
      </c>
      <c r="C36" s="15">
        <v>46144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379956.4</v>
      </c>
      <c r="P36" s="20">
        <f t="shared" si="8"/>
        <v>0.25563144157927586</v>
      </c>
    </row>
    <row r="37" spans="1:16" ht="15.75" customHeight="1" x14ac:dyDescent="0.3">
      <c r="A37" s="13" t="s">
        <v>133</v>
      </c>
      <c r="B37" s="14">
        <v>30000</v>
      </c>
      <c r="C37" s="15">
        <v>46144</v>
      </c>
      <c r="D37" s="86"/>
      <c r="I37" s="7"/>
      <c r="N37" s="13" t="s">
        <v>134</v>
      </c>
      <c r="O37" s="14">
        <f>SUM(O26:O29)</f>
        <v>239443.26800000004</v>
      </c>
      <c r="P37" s="20">
        <f t="shared" si="8"/>
        <v>0.16109539877547241</v>
      </c>
    </row>
    <row r="38" spans="1:16" ht="15.75" customHeight="1" x14ac:dyDescent="0.3">
      <c r="A38" s="21" t="s">
        <v>135</v>
      </c>
      <c r="B38" s="33">
        <f>SUM(B34:B37)</f>
        <v>71000</v>
      </c>
      <c r="C38" s="34">
        <f ca="1">(B38-F8-F7)/F3</f>
        <v>3.3103373654494714E-2</v>
      </c>
      <c r="D38" s="86"/>
      <c r="E38" s="39"/>
      <c r="F38" s="11"/>
      <c r="G38" s="39"/>
      <c r="I38" s="7"/>
      <c r="N38" s="13" t="s">
        <v>115</v>
      </c>
      <c r="O38" s="14">
        <f>O30+O31</f>
        <v>275996.08449999994</v>
      </c>
      <c r="P38" s="20">
        <f t="shared" si="8"/>
        <v>0.18568782352651678</v>
      </c>
    </row>
    <row r="39" spans="1:16" ht="15" customHeight="1" x14ac:dyDescent="0.3">
      <c r="E39" s="25"/>
      <c r="F39" s="25"/>
      <c r="G39" s="25"/>
      <c r="N39" s="27" t="s">
        <v>46</v>
      </c>
      <c r="O39" s="51">
        <f>O32</f>
        <v>18330</v>
      </c>
      <c r="P39" s="91">
        <f t="shared" si="8"/>
        <v>1.2332268450138295E-2</v>
      </c>
    </row>
    <row r="40" spans="1:16" ht="15" customHeight="1" x14ac:dyDescent="0.3">
      <c r="A40" s="92" t="s">
        <v>136</v>
      </c>
      <c r="E40" s="25"/>
      <c r="F40" s="25"/>
      <c r="G40" s="25"/>
      <c r="N40" s="93" t="s">
        <v>137</v>
      </c>
      <c r="O40" s="94">
        <f t="shared" ref="O40:P40" si="9">SUM(O35:O39)</f>
        <v>1486344.55</v>
      </c>
      <c r="P40" s="95">
        <f t="shared" si="9"/>
        <v>1.0000000000000002</v>
      </c>
    </row>
    <row r="41" spans="1:16" ht="15" customHeight="1" x14ac:dyDescent="0.3">
      <c r="A41" s="92" t="s">
        <v>138</v>
      </c>
      <c r="E41" s="25"/>
      <c r="F41" s="25"/>
      <c r="G41" s="25"/>
      <c r="P41" s="11"/>
    </row>
    <row r="42" spans="1:16" ht="15" customHeight="1" x14ac:dyDescent="0.3">
      <c r="A42" s="92" t="s">
        <v>139</v>
      </c>
      <c r="E42" s="7"/>
      <c r="G42" s="7"/>
      <c r="P42" s="11"/>
    </row>
    <row r="43" spans="1:16" ht="15.75" customHeight="1" x14ac:dyDescent="0.3">
      <c r="E43" s="7"/>
      <c r="G43" s="7"/>
      <c r="P43" s="11"/>
    </row>
    <row r="44" spans="1:16" ht="15.75" customHeight="1" x14ac:dyDescent="0.3"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display="GM Financial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90" zoomScaleNormal="90" workbookViewId="0">
      <selection activeCell="H39" sqref="H39"/>
    </sheetView>
  </sheetViews>
  <sheetFormatPr defaultColWidth="14.44140625" defaultRowHeight="15" customHeight="1" x14ac:dyDescent="0.3"/>
  <cols>
    <col min="1" max="1" width="12.88671875" customWidth="1"/>
    <col min="2" max="2" width="13.44140625" customWidth="1"/>
    <col min="3" max="3" width="7.6640625" customWidth="1"/>
    <col min="4" max="4" width="13.44140625" customWidth="1"/>
    <col min="5" max="5" width="8.6640625" customWidth="1"/>
    <col min="6" max="6" width="7.33203125" customWidth="1"/>
    <col min="7" max="7" width="25.88671875" customWidth="1"/>
    <col min="8" max="8" width="12.33203125" customWidth="1"/>
    <col min="9" max="9" width="7.6640625" customWidth="1"/>
    <col min="10" max="10" width="12.33203125" customWidth="1"/>
    <col min="11" max="11" width="8.44140625" customWidth="1"/>
    <col min="12" max="12" width="8.6640625" customWidth="1"/>
    <col min="13" max="13" width="28.44140625" customWidth="1"/>
    <col min="14" max="14" width="12.33203125" customWidth="1"/>
    <col min="15" max="15" width="7.6640625" customWidth="1"/>
    <col min="16" max="16" width="12.33203125" customWidth="1"/>
    <col min="17" max="17" width="8.44140625" customWidth="1"/>
    <col min="18" max="18" width="8.6640625" customWidth="1"/>
    <col min="19" max="19" width="22.6640625" customWidth="1"/>
    <col min="20" max="20" width="12.33203125" customWidth="1"/>
    <col min="21" max="21" width="7.6640625" customWidth="1"/>
    <col min="22" max="22" width="12.44140625" customWidth="1"/>
    <col min="23" max="23" width="9.44140625" customWidth="1"/>
  </cols>
  <sheetData>
    <row r="1" spans="1:23" ht="14.4" x14ac:dyDescent="0.3">
      <c r="A1" s="5"/>
      <c r="B1" s="548" t="s">
        <v>36</v>
      </c>
      <c r="C1" s="547"/>
      <c r="D1" s="549" t="s">
        <v>140</v>
      </c>
      <c r="E1" s="543"/>
      <c r="G1" s="96"/>
      <c r="H1" s="546" t="s">
        <v>36</v>
      </c>
      <c r="I1" s="547"/>
      <c r="J1" s="545" t="s">
        <v>140</v>
      </c>
      <c r="K1" s="543"/>
      <c r="M1" s="96"/>
      <c r="N1" s="546" t="s">
        <v>36</v>
      </c>
      <c r="O1" s="547"/>
      <c r="P1" s="545" t="s">
        <v>140</v>
      </c>
      <c r="Q1" s="543"/>
      <c r="S1" s="96"/>
      <c r="T1" s="546" t="s">
        <v>36</v>
      </c>
      <c r="U1" s="547"/>
      <c r="V1" s="545" t="s">
        <v>140</v>
      </c>
      <c r="W1" s="543"/>
    </row>
    <row r="2" spans="1:23" ht="14.4" x14ac:dyDescent="0.3">
      <c r="A2" s="13" t="s">
        <v>141</v>
      </c>
      <c r="B2" s="14">
        <f>SUM(B4:B7)</f>
        <v>204806.20206191996</v>
      </c>
      <c r="C2" s="97"/>
      <c r="D2" s="30">
        <f>SUM(D4:D7)</f>
        <v>75713.539999999994</v>
      </c>
      <c r="E2" s="20"/>
      <c r="G2" s="98" t="s">
        <v>142</v>
      </c>
      <c r="H2" s="99">
        <f>SUM(H4:H30)</f>
        <v>88260</v>
      </c>
      <c r="I2" s="100">
        <f>H2/B2</f>
        <v>0.43094398075560214</v>
      </c>
      <c r="J2" s="101">
        <f>SUM(J4:J30)</f>
        <v>35485.394999999997</v>
      </c>
      <c r="K2" s="102">
        <f>J2/D2</f>
        <v>0.46867964435423309</v>
      </c>
      <c r="M2" s="98" t="s">
        <v>143</v>
      </c>
      <c r="N2" s="99">
        <f>SUM(N4:N19)</f>
        <v>67740</v>
      </c>
      <c r="O2" s="100">
        <f>N2/B2</f>
        <v>0.33075170242901075</v>
      </c>
      <c r="P2" s="101">
        <f>SUM(P4:P19)</f>
        <v>31749.965000000004</v>
      </c>
      <c r="Q2" s="102">
        <f>P2/D2</f>
        <v>0.41934329051316327</v>
      </c>
      <c r="S2" s="98" t="s">
        <v>144</v>
      </c>
      <c r="T2" s="103">
        <f>SUM(T4:T7)</f>
        <v>48806.202061919961</v>
      </c>
      <c r="U2" s="100">
        <f>T2/B2</f>
        <v>0.23830431681538711</v>
      </c>
      <c r="V2" s="104">
        <f>SUM(V4:V7)</f>
        <v>8478.1800000000094</v>
      </c>
      <c r="W2" s="102">
        <f>V2/D2</f>
        <v>0.11197706513260389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0.53879145172839071</v>
      </c>
      <c r="D4" s="30">
        <f>'Monthly Breakdown'!E49</f>
        <v>40086.149999999994</v>
      </c>
      <c r="E4" s="20">
        <f t="shared" ref="E4:E7" si="1">D4/$D$2</f>
        <v>0.52944493151423111</v>
      </c>
      <c r="G4" s="570" t="str">
        <f>'Proposed Budget'!C5</f>
        <v>Groceries/Household</v>
      </c>
      <c r="H4" s="571">
        <f>'Proposed Budget'!F5</f>
        <v>14400</v>
      </c>
      <c r="I4" s="572">
        <f>H4/$B$2</f>
        <v>7.0310370755502727E-2</v>
      </c>
      <c r="J4" s="573">
        <f>'Monthly Breakdown'!E5</f>
        <v>5499.6399999999994</v>
      </c>
      <c r="K4" s="574">
        <f>J4/$D$2</f>
        <v>7.2637470127535977E-2</v>
      </c>
      <c r="M4" s="570" t="str">
        <f>'Proposed Budget'!C6</f>
        <v>Dining Out</v>
      </c>
      <c r="N4" s="571">
        <f>'Proposed Budget'!F6</f>
        <v>14400</v>
      </c>
      <c r="O4" s="572">
        <f t="shared" ref="O4:O12" si="2">N4/$B$2</f>
        <v>7.0310370755502727E-2</v>
      </c>
      <c r="P4" s="573">
        <f>'Monthly Breakdown'!E6</f>
        <v>5427.8499999999985</v>
      </c>
      <c r="Q4" s="574">
        <f t="shared" ref="Q4:Q12" si="3">P4/$D$2</f>
        <v>7.1689290977545089E-2</v>
      </c>
      <c r="S4" s="98" t="str">
        <f>'Proposed Budget'!C46</f>
        <v>Our Savings</v>
      </c>
      <c r="T4" s="103">
        <f>'Proposed Budget'!F46</f>
        <v>48206.202061919961</v>
      </c>
      <c r="U4" s="100">
        <f t="shared" ref="U4:U5" si="4">T4/$B$2</f>
        <v>0.23537471803390783</v>
      </c>
      <c r="V4" s="104">
        <f>'Monthly Breakdown'!E46</f>
        <v>16885.949999999997</v>
      </c>
      <c r="W4" s="102">
        <f t="shared" ref="W4:W7" si="5">V4/$D$2</f>
        <v>0.22302417770982572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0.35086032750255641</v>
      </c>
      <c r="D5" s="30">
        <f>'Monthly Breakdown'!E50</f>
        <v>28218.28</v>
      </c>
      <c r="E5" s="20">
        <f t="shared" si="1"/>
        <v>0.3726979348740001</v>
      </c>
      <c r="G5" s="570" t="str">
        <f>'Proposed Budget'!C7</f>
        <v>Misc Food</v>
      </c>
      <c r="H5" s="571">
        <f>'Proposed Budget'!F7*0.5</f>
        <v>900</v>
      </c>
      <c r="I5" s="572">
        <f>H5/$B$2</f>
        <v>4.3943981722189204E-3</v>
      </c>
      <c r="J5" s="573">
        <f>'Monthly Breakdown'!E7*0.5</f>
        <v>310.78499999999997</v>
      </c>
      <c r="K5" s="574">
        <f t="shared" ref="K5:K30" si="6">J5/$D$2</f>
        <v>4.1047479750649617E-3</v>
      </c>
      <c r="M5" s="570" t="str">
        <f>'Proposed Budget'!C7</f>
        <v>Misc Food</v>
      </c>
      <c r="N5" s="571">
        <f>'Proposed Budget'!F7*0.5</f>
        <v>900</v>
      </c>
      <c r="O5" s="572">
        <f>N5/$B$2</f>
        <v>4.3943981722189204E-3</v>
      </c>
      <c r="P5" s="573">
        <f>'Monthly Breakdown'!E7*0.5</f>
        <v>310.78499999999997</v>
      </c>
      <c r="Q5" s="574">
        <f>P5/$D$2</f>
        <v>4.1047479750649617E-3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2.9295987814792804E-3</v>
      </c>
      <c r="V5" s="104">
        <f>'Monthly Breakdown'!E45</f>
        <v>250</v>
      </c>
      <c r="W5" s="102">
        <f t="shared" si="5"/>
        <v>3.3019193132430478E-3</v>
      </c>
    </row>
    <row r="6" spans="1:23" ht="14.4" x14ac:dyDescent="0.3">
      <c r="A6" s="13" t="s">
        <v>147</v>
      </c>
      <c r="B6" s="14">
        <f>'Proposed Budget'!J21</f>
        <v>13000</v>
      </c>
      <c r="C6" s="97">
        <f t="shared" si="0"/>
        <v>6.3474640265384408E-2</v>
      </c>
      <c r="D6" s="30">
        <f>'Monthly Breakdown'!E51</f>
        <v>4209.1100000000006</v>
      </c>
      <c r="E6" s="20">
        <f t="shared" si="1"/>
        <v>5.5592566402257786E-2</v>
      </c>
      <c r="G6" s="570" t="str">
        <f>'Proposed Budget'!C8</f>
        <v>Gasoline</v>
      </c>
      <c r="H6" s="571">
        <f>'Proposed Budget'!F8</f>
        <v>7200</v>
      </c>
      <c r="I6" s="572">
        <f>H6/$B$2</f>
        <v>3.5155185377751363E-2</v>
      </c>
      <c r="J6" s="573">
        <f>'Monthly Breakdown'!E8</f>
        <v>2959.72</v>
      </c>
      <c r="K6" s="574">
        <f>J6/$D$2</f>
        <v>3.9091026519166849E-2</v>
      </c>
      <c r="M6" s="570" t="str">
        <f>'Proposed Budget'!C9</f>
        <v>Family Entertainment</v>
      </c>
      <c r="N6" s="571">
        <f>'Proposed Budget'!F9</f>
        <v>8400</v>
      </c>
      <c r="O6" s="572">
        <f t="shared" si="2"/>
        <v>4.1014382940709929E-2</v>
      </c>
      <c r="P6" s="573">
        <f>'Monthly Breakdown'!E9</f>
        <v>3862.71</v>
      </c>
      <c r="Q6" s="574">
        <f t="shared" si="3"/>
        <v>5.1017427001828208E-2</v>
      </c>
      <c r="S6" s="98" t="s">
        <v>148</v>
      </c>
      <c r="T6" s="103"/>
      <c r="U6" s="100"/>
      <c r="V6" s="104">
        <f>'Budget Breakdown'!T16</f>
        <v>44.950000000011642</v>
      </c>
      <c r="W6" s="102">
        <f t="shared" si="5"/>
        <v>5.9368509252125373E-4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4.6873580503668487E-2</v>
      </c>
      <c r="D7" s="44">
        <f>'Monthly Breakdown'!E52</f>
        <v>3200</v>
      </c>
      <c r="E7" s="34">
        <f t="shared" si="1"/>
        <v>4.2264567209511009E-2</v>
      </c>
      <c r="G7" s="570" t="str">
        <f>'Proposed Budget'!C14</f>
        <v>Rocket Mortgage</v>
      </c>
      <c r="H7" s="571">
        <f>'Proposed Budget'!F14</f>
        <v>15420</v>
      </c>
      <c r="I7" s="572">
        <f t="shared" ref="I7:I30" si="7">H7/$B$2</f>
        <v>7.5290688684017504E-2</v>
      </c>
      <c r="J7" s="573">
        <f>'Monthly Breakdown'!E14</f>
        <v>6357.7999999999993</v>
      </c>
      <c r="K7" s="574">
        <f t="shared" si="6"/>
        <v>8.3971770438946589E-2</v>
      </c>
      <c r="M7" s="570" t="str">
        <f>'Proposed Budget'!C10</f>
        <v>Miscellaneous Spending</v>
      </c>
      <c r="N7" s="571">
        <f>'Proposed Budget'!F10</f>
        <v>10800</v>
      </c>
      <c r="O7" s="572">
        <f>N7/$B$2</f>
        <v>5.2732778066627045E-2</v>
      </c>
      <c r="P7" s="573">
        <f>'Monthly Breakdown'!E10</f>
        <v>3529.1500000000005</v>
      </c>
      <c r="Q7" s="574">
        <f>P7/$D$2</f>
        <v>4.6611874177326817E-2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-8702.7199999999993</v>
      </c>
      <c r="W7" s="116">
        <f t="shared" si="5"/>
        <v>-0.11494271698298614</v>
      </c>
    </row>
    <row r="8" spans="1:23" ht="14.4" x14ac:dyDescent="0.3">
      <c r="B8" s="7"/>
      <c r="C8" s="117"/>
      <c r="D8" s="39"/>
      <c r="E8" s="50"/>
      <c r="G8" s="570" t="str">
        <f>'Proposed Budget'!C15</f>
        <v>EH Roberts</v>
      </c>
      <c r="H8" s="571">
        <f>'Proposed Budget'!F15</f>
        <v>240</v>
      </c>
      <c r="I8" s="572">
        <f>H8/$B$2</f>
        <v>1.1718395125917122E-3</v>
      </c>
      <c r="J8" s="573">
        <f>'Monthly Breakdown'!E15</f>
        <v>71.599999999999994</v>
      </c>
      <c r="K8" s="574">
        <f>J8/$D$2</f>
        <v>9.4566969131280876E-4</v>
      </c>
      <c r="M8" s="570" t="str">
        <f>'Proposed Budget'!C11</f>
        <v>Department Stores/Clothes</v>
      </c>
      <c r="N8" s="571">
        <f>'Proposed Budget'!F11</f>
        <v>4200</v>
      </c>
      <c r="O8" s="572">
        <f>N8/$B$2</f>
        <v>2.0507191470354964E-2</v>
      </c>
      <c r="P8" s="573">
        <f>'Monthly Breakdown'!E11</f>
        <v>2024.2800000000002</v>
      </c>
      <c r="Q8" s="574">
        <f>P8/$D$2</f>
        <v>2.673603690964655E-2</v>
      </c>
      <c r="T8" s="7"/>
      <c r="U8" s="11"/>
      <c r="V8" s="7"/>
      <c r="W8" s="50"/>
    </row>
    <row r="9" spans="1:23" ht="14.4" x14ac:dyDescent="0.3">
      <c r="D9" s="39"/>
      <c r="E9" s="50"/>
      <c r="G9" s="570" t="str">
        <f>'Proposed Budget'!C16</f>
        <v>Verizon Wireless</v>
      </c>
      <c r="H9" s="571">
        <f>'Proposed Budget'!F16</f>
        <v>3240</v>
      </c>
      <c r="I9" s="572">
        <f>H9/$B$2</f>
        <v>1.5819833419988116E-2</v>
      </c>
      <c r="J9" s="573">
        <f>'Monthly Breakdown'!E16</f>
        <v>1552.3700000000001</v>
      </c>
      <c r="K9" s="574">
        <f>J9/$D$2</f>
        <v>2.0503201937196441E-2</v>
      </c>
      <c r="M9" s="570" t="str">
        <f>'Proposed Budget'!C12</f>
        <v>Alcohol/Bars</v>
      </c>
      <c r="N9" s="571">
        <f>'Proposed Budget'!F12</f>
        <v>8400</v>
      </c>
      <c r="O9" s="572">
        <f t="shared" si="2"/>
        <v>4.1014382940709929E-2</v>
      </c>
      <c r="P9" s="573">
        <f>'Monthly Breakdown'!E12</f>
        <v>3432.33</v>
      </c>
      <c r="Q9" s="574">
        <f t="shared" si="3"/>
        <v>4.5333106865694035E-2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70" t="str">
        <f>'Proposed Budget'!C17</f>
        <v>Spectrum TV/Internet</v>
      </c>
      <c r="H10" s="571">
        <f>'Proposed Budget'!F17*0.5</f>
        <v>1230</v>
      </c>
      <c r="I10" s="572">
        <f>H10/$B$2</f>
        <v>6.005677502032525E-3</v>
      </c>
      <c r="J10" s="573">
        <f>'Monthly Breakdown'!E17*0.5</f>
        <v>414.255</v>
      </c>
      <c r="K10" s="574">
        <f>J10/$D$2</f>
        <v>5.4713463404299952E-3</v>
      </c>
      <c r="M10" s="570" t="str">
        <f>'Proposed Budget'!C17</f>
        <v>Spectrum TV/Internet</v>
      </c>
      <c r="N10" s="571">
        <f>'Proposed Budget'!F17*0.5</f>
        <v>1230</v>
      </c>
      <c r="O10" s="572">
        <f>N10/$B$2</f>
        <v>6.005677502032525E-3</v>
      </c>
      <c r="P10" s="573">
        <f>'Monthly Breakdown'!E17*0.5</f>
        <v>414.255</v>
      </c>
      <c r="Q10" s="574">
        <f>P10/$D$2</f>
        <v>5.4713463404299952E-3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70" t="str">
        <f>'Proposed Budget'!C18</f>
        <v>First Energy</v>
      </c>
      <c r="H11" s="571">
        <f>'Proposed Budget'!F18</f>
        <v>2160</v>
      </c>
      <c r="I11" s="572">
        <f>H11/$B$2</f>
        <v>1.0546555613325409E-2</v>
      </c>
      <c r="J11" s="573">
        <f>'Monthly Breakdown'!E18</f>
        <v>688.86000000000013</v>
      </c>
      <c r="K11" s="574">
        <f>J11/$D$2</f>
        <v>9.0982405524824249E-3</v>
      </c>
      <c r="M11" s="570" t="str">
        <f>'Proposed Budget'!C22</f>
        <v>Planet Fitness</v>
      </c>
      <c r="N11" s="571">
        <f>'Proposed Budget'!F22</f>
        <v>1740</v>
      </c>
      <c r="O11" s="572">
        <f>N11/$B$2</f>
        <v>8.4958364662899126E-3</v>
      </c>
      <c r="P11" s="573">
        <f>'Monthly Breakdown'!E22</f>
        <v>930.82999999999993</v>
      </c>
      <c r="Q11" s="574">
        <f>P11/$D$2</f>
        <v>1.2294102217384103E-2</v>
      </c>
      <c r="T11" s="7"/>
      <c r="U11" s="11"/>
      <c r="V11" s="7"/>
      <c r="W11" s="50"/>
    </row>
    <row r="12" spans="1:23" ht="14.4" x14ac:dyDescent="0.3">
      <c r="D12" s="39"/>
      <c r="E12" s="50"/>
      <c r="G12" s="570" t="str">
        <f>'Proposed Budget'!C19</f>
        <v>Vivint Home Security</v>
      </c>
      <c r="H12" s="571">
        <f>'Proposed Budget'!F19</f>
        <v>1680</v>
      </c>
      <c r="I12" s="572">
        <f>H12/$B$2</f>
        <v>8.2028765881419843E-3</v>
      </c>
      <c r="J12" s="573">
        <f>'Monthly Breakdown'!E19</f>
        <v>680.06999999999994</v>
      </c>
      <c r="K12" s="574">
        <f>J12/$D$2</f>
        <v>8.9821450694287965E-3</v>
      </c>
      <c r="M12" s="570" t="str">
        <f>'Proposed Budget'!C23</f>
        <v>Lowes Rewards</v>
      </c>
      <c r="N12" s="571">
        <f>'Proposed Budget'!F23*0.5</f>
        <v>2400</v>
      </c>
      <c r="O12" s="572">
        <f t="shared" si="2"/>
        <v>1.1718395125917122E-2</v>
      </c>
      <c r="P12" s="573">
        <f>'Monthly Breakdown'!E23*0.5</f>
        <v>1000</v>
      </c>
      <c r="Q12" s="574">
        <f t="shared" si="3"/>
        <v>1.3207677252972191E-2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70" t="str">
        <f>'Proposed Budget'!C20</f>
        <v>Columbia Gas</v>
      </c>
      <c r="H13" s="571">
        <f>'Proposed Budget'!F20</f>
        <v>1200</v>
      </c>
      <c r="I13" s="572">
        <f>H13/$B$2</f>
        <v>5.8591975629585609E-3</v>
      </c>
      <c r="J13" s="573">
        <f>'Monthly Breakdown'!E20</f>
        <v>728.25</v>
      </c>
      <c r="K13" s="574">
        <f>J13/$D$2</f>
        <v>9.6184909594769982E-3</v>
      </c>
      <c r="M13" s="570" t="str">
        <f>'Proposed Budget'!C24</f>
        <v>Wells Fargo - Pool</v>
      </c>
      <c r="N13" s="571">
        <f>'Proposed Budget'!F24</f>
        <v>2400</v>
      </c>
      <c r="O13" s="572">
        <f>N13/$B$2</f>
        <v>1.1718395125917122E-2</v>
      </c>
      <c r="P13" s="573">
        <f>'Monthly Breakdown'!E24</f>
        <v>1000</v>
      </c>
      <c r="Q13" s="574">
        <f>P13/$D$2</f>
        <v>1.3207677252972191E-2</v>
      </c>
      <c r="T13" s="7"/>
      <c r="U13" s="11"/>
      <c r="V13" s="7"/>
      <c r="W13" s="50"/>
    </row>
    <row r="14" spans="1:23" ht="14.4" x14ac:dyDescent="0.3">
      <c r="D14" s="39"/>
      <c r="E14" s="50"/>
      <c r="G14" s="570" t="str">
        <f>'Proposed Budget'!C21</f>
        <v>Medical Bills</v>
      </c>
      <c r="H14" s="571">
        <f>'Proposed Budget'!F21</f>
        <v>0</v>
      </c>
      <c r="I14" s="572">
        <f>H14/$B$2</f>
        <v>0</v>
      </c>
      <c r="J14" s="573">
        <f>'Monthly Breakdown'!E21</f>
        <v>835.06</v>
      </c>
      <c r="K14" s="574">
        <f>J14/$D$2</f>
        <v>1.1029202966866956E-2</v>
      </c>
      <c r="M14" s="570" t="str">
        <f>'Proposed Budget'!C25</f>
        <v>Wells Fargo - Deck</v>
      </c>
      <c r="N14" s="571">
        <f>'Proposed Budget'!F25*0.5</f>
        <v>3600</v>
      </c>
      <c r="O14" s="572">
        <f>N14/$B$2</f>
        <v>1.7577592688875682E-2</v>
      </c>
      <c r="P14" s="573">
        <f>'Monthly Breakdown'!E25*0.5</f>
        <v>0</v>
      </c>
      <c r="Q14" s="574">
        <f>P14/$D$2</f>
        <v>0</v>
      </c>
      <c r="T14" s="7"/>
      <c r="U14" s="11"/>
      <c r="V14" s="7"/>
      <c r="W14" s="50"/>
    </row>
    <row r="15" spans="1:23" ht="14.4" x14ac:dyDescent="0.3">
      <c r="D15" s="39"/>
      <c r="E15" s="50"/>
      <c r="G15" s="570" t="str">
        <f>'Proposed Budget'!C23</f>
        <v>Lowes Rewards</v>
      </c>
      <c r="H15" s="571">
        <f>'Proposed Budget'!F23*0.5</f>
        <v>2400</v>
      </c>
      <c r="I15" s="572">
        <f>H15/$B$2</f>
        <v>1.1718395125917122E-2</v>
      </c>
      <c r="J15" s="573">
        <f>'Monthly Breakdown'!E23*0.5</f>
        <v>1000</v>
      </c>
      <c r="K15" s="574">
        <f>J15/$D$2</f>
        <v>1.3207677252972191E-2</v>
      </c>
      <c r="M15" s="570" t="str">
        <f>'Proposed Budget'!C26</f>
        <v>Massage Envy</v>
      </c>
      <c r="N15" s="571">
        <f>'Proposed Budget'!F26</f>
        <v>1020</v>
      </c>
      <c r="O15" s="572">
        <f>N15/$B$2</f>
        <v>4.9803179285147769E-3</v>
      </c>
      <c r="P15" s="573">
        <f>'Monthly Breakdown'!E26</f>
        <v>482.05999999999995</v>
      </c>
      <c r="Q15" s="574">
        <f>P15/$D$2</f>
        <v>6.3668928965677739E-3</v>
      </c>
      <c r="T15" s="7"/>
      <c r="U15" s="11"/>
      <c r="V15" s="7"/>
      <c r="W15" s="50"/>
    </row>
    <row r="16" spans="1:23" ht="14.4" x14ac:dyDescent="0.3">
      <c r="D16" s="39"/>
      <c r="E16" s="50"/>
      <c r="G16" s="570" t="str">
        <f>'Proposed Budget'!C25</f>
        <v>Wells Fargo - Deck</v>
      </c>
      <c r="H16" s="571">
        <f>'Proposed Budget'!F25*0.5</f>
        <v>3600</v>
      </c>
      <c r="I16" s="572">
        <f>H16/$B$2</f>
        <v>1.7577592688875682E-2</v>
      </c>
      <c r="J16" s="573">
        <f>'Monthly Breakdown'!E25*0.5</f>
        <v>0</v>
      </c>
      <c r="K16" s="574">
        <f>J16/$D$2</f>
        <v>0</v>
      </c>
      <c r="M16" s="570" t="str">
        <f>'Proposed Budget'!C27</f>
        <v>Streaming/Music</v>
      </c>
      <c r="N16" s="571">
        <f>'Proposed Budget'!F27</f>
        <v>1200</v>
      </c>
      <c r="O16" s="572">
        <f>N16/$B$2</f>
        <v>5.8591975629585609E-3</v>
      </c>
      <c r="P16" s="573">
        <f>'Monthly Breakdown'!E27</f>
        <v>537.54</v>
      </c>
      <c r="Q16" s="574">
        <f>P16/$D$2</f>
        <v>7.0996548305626711E-3</v>
      </c>
      <c r="T16" s="7"/>
      <c r="U16" s="11"/>
      <c r="V16" s="7"/>
      <c r="W16" s="50"/>
    </row>
    <row r="17" spans="7:17" ht="14.4" x14ac:dyDescent="0.3">
      <c r="G17" s="570" t="str">
        <f>'Proposed Budget'!C28</f>
        <v>GM Financial/Toyota</v>
      </c>
      <c r="H17" s="571">
        <f>'Proposed Budget'!F28</f>
        <v>14400</v>
      </c>
      <c r="I17" s="572">
        <f t="shared" si="7"/>
        <v>7.0310370755502727E-2</v>
      </c>
      <c r="J17" s="573">
        <f>'Monthly Breakdown'!E28</f>
        <v>5250.8200000000006</v>
      </c>
      <c r="K17" s="574">
        <f t="shared" si="6"/>
        <v>6.9351135873451444E-2</v>
      </c>
      <c r="M17" s="570" t="str">
        <f>'Proposed Budget'!C38</f>
        <v>Camping/Vacation</v>
      </c>
      <c r="N17" s="571">
        <f>'Proposed Budget'!F38</f>
        <v>4800</v>
      </c>
      <c r="O17" s="572">
        <f>N17/$B$2</f>
        <v>2.3436790251834243E-2</v>
      </c>
      <c r="P17" s="573">
        <f>'Savings Transaction Log'!R5</f>
        <v>3824.78</v>
      </c>
      <c r="Q17" s="574">
        <f>P17/$D$2</f>
        <v>5.051645980362298E-2</v>
      </c>
    </row>
    <row r="18" spans="7:17" ht="14.4" x14ac:dyDescent="0.3">
      <c r="G18" s="570" t="str">
        <f>'Proposed Budget'!C29</f>
        <v>Ohio Turnpike</v>
      </c>
      <c r="H18" s="571">
        <f>'Proposed Budget'!F29</f>
        <v>1440</v>
      </c>
      <c r="I18" s="572">
        <f>H18/$B$2</f>
        <v>7.031037075550273E-3</v>
      </c>
      <c r="J18" s="573">
        <f>'Monthly Breakdown'!E29</f>
        <v>553.66</v>
      </c>
      <c r="K18" s="574">
        <f>J18/$D$2</f>
        <v>7.3125625878805826E-3</v>
      </c>
      <c r="M18" s="570" t="str">
        <f>'Proposed Budget'!C39</f>
        <v>Home Maintenance</v>
      </c>
      <c r="N18" s="571">
        <f>'Proposed Budget'!F39*0.5</f>
        <v>2250</v>
      </c>
      <c r="O18" s="572">
        <f>N18/$B$2</f>
        <v>1.0985995430547301E-2</v>
      </c>
      <c r="P18" s="573">
        <f>'Savings Transaction Log'!T5*0.5</f>
        <v>4973.3950000000004</v>
      </c>
      <c r="Q18" s="574">
        <f>P18/$D$2</f>
        <v>6.5686996011545637E-2</v>
      </c>
    </row>
    <row r="19" spans="7:17" ht="14.4" x14ac:dyDescent="0.3">
      <c r="G19" s="570" t="str">
        <f>'Proposed Budget'!C30</f>
        <v>Water Bill - Main</v>
      </c>
      <c r="H19" s="571">
        <f>'Proposed Budget'!F30</f>
        <v>900</v>
      </c>
      <c r="I19" s="572">
        <f>H19/$B$2</f>
        <v>4.3943981722189204E-3</v>
      </c>
      <c r="J19" s="573">
        <f>'Monthly Breakdown'!E30</f>
        <v>383.65000000000003</v>
      </c>
      <c r="K19" s="574">
        <f>J19/$D$2</f>
        <v>5.0671253781027813E-3</v>
      </c>
      <c r="N19" s="11"/>
      <c r="O19" s="11"/>
      <c r="P19" s="11"/>
      <c r="Q19" s="11"/>
    </row>
    <row r="20" spans="7:17" ht="14.4" x14ac:dyDescent="0.3">
      <c r="G20" s="570" t="str">
        <f>'Proposed Budget'!C31</f>
        <v>Water Bill - Rental</v>
      </c>
      <c r="H20" s="571">
        <f>'Proposed Budget'!F31</f>
        <v>900</v>
      </c>
      <c r="I20" s="572">
        <f>H20/$B$2</f>
        <v>4.3943981722189204E-3</v>
      </c>
      <c r="J20" s="573">
        <f>'Monthly Breakdown'!E31</f>
        <v>294.31</v>
      </c>
      <c r="K20" s="574">
        <f>J20/$D$2</f>
        <v>3.8871514923222456E-3</v>
      </c>
      <c r="N20" s="39"/>
      <c r="O20" s="50"/>
      <c r="P20" s="39"/>
      <c r="Q20" s="50"/>
    </row>
    <row r="21" spans="7:17" ht="15.75" customHeight="1" x14ac:dyDescent="0.3">
      <c r="G21" s="570" t="str">
        <f>'Proposed Budget'!C33</f>
        <v>Vehicle Maintenance</v>
      </c>
      <c r="H21" s="571">
        <f>'Proposed Budget'!F33</f>
        <v>4200</v>
      </c>
      <c r="I21" s="572">
        <f>H21/$B$2</f>
        <v>2.0507191470354964E-2</v>
      </c>
      <c r="J21" s="573">
        <f>'Savings Transaction Log'!H5</f>
        <v>529.04999999999995</v>
      </c>
      <c r="K21" s="574">
        <f>J21/$D$2</f>
        <v>6.9875216506849365E-3</v>
      </c>
      <c r="N21" s="39"/>
      <c r="O21" s="50"/>
      <c r="P21" s="39"/>
      <c r="Q21" s="50"/>
    </row>
    <row r="22" spans="7:17" ht="15.75" customHeight="1" x14ac:dyDescent="0.3">
      <c r="G22" s="570" t="str">
        <f>'Proposed Budget'!C34</f>
        <v>Car Insurance</v>
      </c>
      <c r="H22" s="571">
        <f>'Proposed Budget'!F34</f>
        <v>3840</v>
      </c>
      <c r="I22" s="572">
        <f>H22/$B$2</f>
        <v>1.8749432201467395E-2</v>
      </c>
      <c r="J22" s="573">
        <f>'Savings Transaction Log'!J5</f>
        <v>0</v>
      </c>
      <c r="K22" s="574">
        <f>J22/$D$2</f>
        <v>0</v>
      </c>
      <c r="N22" s="39"/>
      <c r="O22" s="11"/>
      <c r="P22" s="39"/>
      <c r="Q22" s="50"/>
    </row>
    <row r="23" spans="7:17" ht="15.75" customHeight="1" x14ac:dyDescent="0.3">
      <c r="G23" s="570" t="str">
        <f>'Proposed Budget'!C35</f>
        <v>Rental Garbage</v>
      </c>
      <c r="H23" s="571">
        <f>'Proposed Budget'!F35</f>
        <v>300</v>
      </c>
      <c r="I23" s="572">
        <f>H23/$B$2</f>
        <v>1.4647993907396402E-3</v>
      </c>
      <c r="J23" s="573">
        <f>'Savings Transaction Log'!L5</f>
        <v>126.96000000000001</v>
      </c>
      <c r="K23" s="574">
        <f>J23/$D$2</f>
        <v>1.6768467040373495E-3</v>
      </c>
      <c r="N23" s="39"/>
      <c r="O23" s="11"/>
      <c r="P23" s="39"/>
      <c r="Q23" s="50"/>
    </row>
    <row r="24" spans="7:17" ht="15.75" customHeight="1" x14ac:dyDescent="0.3">
      <c r="G24" s="570" t="str">
        <f>'Proposed Budget'!C36</f>
        <v>Garbage</v>
      </c>
      <c r="H24" s="571">
        <f>'Proposed Budget'!F36</f>
        <v>300</v>
      </c>
      <c r="I24" s="572">
        <f>H24/$B$2</f>
        <v>1.4647993907396402E-3</v>
      </c>
      <c r="J24" s="573">
        <f>'Savings Transaction Log'!N5</f>
        <v>126.96000000000001</v>
      </c>
      <c r="K24" s="574">
        <f>J24/$D$2</f>
        <v>1.6768467040373495E-3</v>
      </c>
      <c r="N24" s="11"/>
      <c r="O24" s="11"/>
      <c r="P24" s="11"/>
      <c r="Q24" s="11"/>
    </row>
    <row r="25" spans="7:17" ht="15.75" customHeight="1" x14ac:dyDescent="0.3">
      <c r="G25" s="570" t="str">
        <f>'Proposed Budget'!C37</f>
        <v>Sanitation - Main</v>
      </c>
      <c r="H25" s="571">
        <f>'Proposed Budget'!F37</f>
        <v>540</v>
      </c>
      <c r="I25" s="572">
        <f>H25/$B$2</f>
        <v>2.6366389033313522E-3</v>
      </c>
      <c r="J25" s="573">
        <f>'Savings Transaction Log'!P5</f>
        <v>185.64</v>
      </c>
      <c r="K25" s="574">
        <f>J25/$D$2</f>
        <v>2.4518732052417574E-3</v>
      </c>
      <c r="N25" s="11"/>
      <c r="O25" s="11"/>
      <c r="P25" s="11"/>
      <c r="Q25" s="11"/>
    </row>
    <row r="26" spans="7:17" ht="15.75" customHeight="1" x14ac:dyDescent="0.3">
      <c r="G26" s="570" t="str">
        <f>'Proposed Budget'!C39</f>
        <v>Home Maintenance</v>
      </c>
      <c r="H26" s="571">
        <f>'Proposed Budget'!F39*0.5</f>
        <v>2250</v>
      </c>
      <c r="I26" s="572">
        <f t="shared" si="7"/>
        <v>1.0985995430547301E-2</v>
      </c>
      <c r="J26" s="573">
        <f>'Savings Transaction Log'!T5*0.5</f>
        <v>4973.3950000000004</v>
      </c>
      <c r="K26" s="574">
        <f t="shared" si="6"/>
        <v>6.5686996011545637E-2</v>
      </c>
      <c r="N26" s="11"/>
      <c r="O26" s="11"/>
      <c r="P26" s="11"/>
      <c r="Q26" s="11"/>
    </row>
    <row r="27" spans="7:17" ht="15.75" customHeight="1" x14ac:dyDescent="0.3">
      <c r="G27" s="570" t="str">
        <f>'Proposed Budget'!C40</f>
        <v>Rental Repairs</v>
      </c>
      <c r="H27" s="571">
        <f>'Proposed Budget'!F40</f>
        <v>1200</v>
      </c>
      <c r="I27" s="572">
        <f>H27/$B$2</f>
        <v>5.8591975629585609E-3</v>
      </c>
      <c r="J27" s="573">
        <f>'Savings Transaction Log'!V5</f>
        <v>0</v>
      </c>
      <c r="K27" s="574">
        <f>J27/$D$2</f>
        <v>0</v>
      </c>
      <c r="N27" s="11"/>
      <c r="O27" s="11"/>
      <c r="P27" s="11"/>
      <c r="Q27" s="11"/>
    </row>
    <row r="28" spans="7:17" ht="15.75" customHeight="1" x14ac:dyDescent="0.3">
      <c r="G28" s="570" t="str">
        <f>'Proposed Budget'!C41</f>
        <v>Rental Insurance</v>
      </c>
      <c r="H28" s="571">
        <f>'Proposed Budget'!F41</f>
        <v>1020</v>
      </c>
      <c r="I28" s="572">
        <f>H28/$B$2</f>
        <v>4.9803179285147769E-3</v>
      </c>
      <c r="J28" s="573">
        <f>'Savings Transaction Log'!X5</f>
        <v>500.5</v>
      </c>
      <c r="K28" s="574">
        <f>J28/$D$2</f>
        <v>6.6104424651125815E-3</v>
      </c>
      <c r="N28" s="11"/>
      <c r="O28" s="11"/>
      <c r="P28" s="11"/>
      <c r="Q28" s="11"/>
    </row>
    <row r="29" spans="7:17" ht="15.75" customHeight="1" x14ac:dyDescent="0.3">
      <c r="G29" s="570" t="str">
        <f>'Proposed Budget'!C42</f>
        <v>Rental Property Taxes</v>
      </c>
      <c r="H29" s="571">
        <f>'Proposed Budget'!F42</f>
        <v>2760</v>
      </c>
      <c r="I29" s="572">
        <f t="shared" si="7"/>
        <v>1.347615439480469E-2</v>
      </c>
      <c r="J29" s="573">
        <f>'Savings Transaction Log'!Z5</f>
        <v>1276.4000000000001</v>
      </c>
      <c r="K29" s="574">
        <f t="shared" si="6"/>
        <v>1.6858279245693705E-2</v>
      </c>
      <c r="N29" s="11"/>
      <c r="O29" s="11"/>
      <c r="P29" s="11"/>
      <c r="Q29" s="11"/>
    </row>
    <row r="30" spans="7:17" ht="15.75" customHeight="1" x14ac:dyDescent="0.3">
      <c r="G30" s="570" t="str">
        <f>'Proposed Budget'!C43</f>
        <v>Rental Sanitation</v>
      </c>
      <c r="H30" s="571">
        <f>'Proposed Budget'!F43</f>
        <v>540</v>
      </c>
      <c r="I30" s="572">
        <f t="shared" si="7"/>
        <v>2.6366389033313522E-3</v>
      </c>
      <c r="J30" s="573">
        <f>'Savings Transaction Log'!AB5</f>
        <v>185.64</v>
      </c>
      <c r="K30" s="574">
        <f t="shared" si="6"/>
        <v>2.4518732052417574E-3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topLeftCell="A5" workbookViewId="0">
      <selection activeCell="F39" sqref="F39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50" t="s">
        <v>151</v>
      </c>
      <c r="B1" s="551"/>
      <c r="C1" s="551"/>
      <c r="D1" s="551"/>
      <c r="E1" s="551"/>
      <c r="F1" s="551"/>
      <c r="G1" s="551"/>
      <c r="H1" s="551"/>
      <c r="I1" s="551"/>
      <c r="J1" s="551"/>
      <c r="K1" s="551"/>
      <c r="L1" s="551"/>
      <c r="M1" s="551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17067.183505159996</v>
      </c>
      <c r="E3" s="130">
        <f t="shared" si="0"/>
        <v>1</v>
      </c>
      <c r="F3" s="131">
        <f t="shared" si="0"/>
        <v>204806.20206191996</v>
      </c>
      <c r="G3" s="132">
        <f>F3/52</f>
        <v>3938.5808088830763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7.0310370755502741E-2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7.0310370755502741E-2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8.7887963444378426E-3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3.515518537775137E-2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4.1014382940709929E-2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5.2732778066627052E-2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2.0507191470354964E-2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4.1014382940709929E-2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7.5290688684017518E-2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1.1718395125917122E-3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1.5819833419988116E-2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1.201135500406505E-2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1.054655561332541E-2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8.2028765881419861E-3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5.8591975629585609E-3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13000</v>
      </c>
      <c r="K21" s="148"/>
      <c r="L21" s="142">
        <f t="shared" ref="L21:L22" si="10">J21/12</f>
        <v>1083.3333333333333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8.4958364662899143E-3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2.3436790251834243E-2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1.1718395125917122E-2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204806.20206191996</v>
      </c>
      <c r="K24" s="172">
        <f>(J24+J6)/J3</f>
        <v>0.80317007683875097</v>
      </c>
      <c r="L24" s="173">
        <f>J24/12</f>
        <v>17067.183505159996</v>
      </c>
      <c r="M24" s="122"/>
      <c r="N24" s="174">
        <f>J21+J22+N44+N68</f>
        <v>204806.20206191996</v>
      </c>
      <c r="O24" s="120">
        <f>N24/12</f>
        <v>17067.183505159996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3.515518537775137E-2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4.9803179285147769E-3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5.8591975629585609E-3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7.0310370755502741E-2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7.031037075550273E-3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4.3943981722189213E-3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4.3943981722189213E-3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2.0507191470354964E-2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1.8749432201467395E-2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1.4647993907396402E-3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1.4647993907396402E-3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2.6366389033313526E-3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2.3436790251834243E-2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2.1971990861094606E-2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5.8591975629585609E-3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4.9803179285147769E-3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1.3476154394804691E-2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2.6366389033313526E-3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2.9295987814792804E-3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4017.1835051599969</v>
      </c>
      <c r="E46" s="130">
        <f t="shared" si="19"/>
        <v>0.23537471803390783</v>
      </c>
      <c r="F46" s="183">
        <f>(N24-SUM(F5:F45))</f>
        <v>48206.202061919961</v>
      </c>
      <c r="G46" s="132">
        <f t="shared" si="20"/>
        <v>927.04234734461465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J40" sqref="J40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16606.55292099333</v>
      </c>
      <c r="F2" s="206">
        <f>SUM('Monthly Breakdown'!I49:I52)</f>
        <v>15639.36</v>
      </c>
      <c r="G2" s="207">
        <f t="shared" ref="G2:G13" si="0">F2-E2</f>
        <v>-967.19292099332961</v>
      </c>
      <c r="H2" s="208">
        <f t="shared" ref="H2:H13" si="1">((F2-E2)/E2)</f>
        <v>-5.8241642657257522E-2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3606.5529209933302</v>
      </c>
      <c r="P2" s="214">
        <f>SUM('Monthly Breakdown'!I45:I46)</f>
        <v>3244.64</v>
      </c>
      <c r="Q2" s="215">
        <f t="shared" ref="Q2:Q13" si="6">P2-O2</f>
        <v>-361.91292099333032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16606.55292099333</v>
      </c>
      <c r="F3" s="206">
        <f>SUM('Monthly Breakdown'!K49:K52)</f>
        <v>16615.62</v>
      </c>
      <c r="G3" s="207">
        <f t="shared" si="0"/>
        <v>9.0670790066687914</v>
      </c>
      <c r="H3" s="208">
        <f t="shared" si="1"/>
        <v>5.4599404523057629E-4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3606.5529209933302</v>
      </c>
      <c r="P3" s="214">
        <f>SUM('Monthly Breakdown'!K45:K46)</f>
        <v>3814.91</v>
      </c>
      <c r="Q3" s="215">
        <f t="shared" si="6"/>
        <v>208.35707900666966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16606.55292099333</v>
      </c>
      <c r="F4" s="206">
        <f>SUM('Monthly Breakdown'!M49:M52)</f>
        <v>16971.29</v>
      </c>
      <c r="G4" s="207">
        <f t="shared" si="0"/>
        <v>364.73707900667068</v>
      </c>
      <c r="H4" s="208">
        <f t="shared" si="1"/>
        <v>2.1963443030105594E-2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3606.5529209933302</v>
      </c>
      <c r="P4" s="214">
        <f>SUM('Monthly Breakdown'!M45:M46)</f>
        <v>4359.58</v>
      </c>
      <c r="Q4" s="215">
        <f t="shared" si="6"/>
        <v>753.02707900666974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19370.33642599333</v>
      </c>
      <c r="F5" s="206">
        <f>SUM('Monthly Breakdown'!O49:O52)</f>
        <v>18875.669999999998</v>
      </c>
      <c r="G5" s="207">
        <f t="shared" si="0"/>
        <v>-494.66642599333136</v>
      </c>
      <c r="H5" s="208">
        <f t="shared" si="1"/>
        <v>-2.5537317221270946E-2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6370.3364259933296</v>
      </c>
      <c r="P5" s="214">
        <f>SUM('Monthly Breakdown'!O45:O46)</f>
        <v>5666.82</v>
      </c>
      <c r="Q5" s="215">
        <f t="shared" si="6"/>
        <v>-703.5164259933299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/>
      <c r="E6" s="205">
        <f>(B6*'Proposed Budget'!$O$68)+(C6*'Proposed Budget'!$O$44)+'Proposed Budget'!$L$21+'Proposed Budget'!$L$22</f>
        <v>16606.55292099333</v>
      </c>
      <c r="F6" s="206">
        <f>SUM('Monthly Breakdown'!Q49:Q52)</f>
        <v>7611.6</v>
      </c>
      <c r="G6" s="207">
        <f t="shared" si="0"/>
        <v>-8994.9529209933298</v>
      </c>
      <c r="H6" s="208">
        <f t="shared" si="1"/>
        <v>-0.54165081481914745</v>
      </c>
      <c r="I6" s="198"/>
      <c r="J6" s="209">
        <f t="shared" ref="J6:K6" si="11">SUM(O24,E24,J24)</f>
        <v>13000</v>
      </c>
      <c r="K6" s="210">
        <f t="shared" si="11"/>
        <v>7516.6500000000005</v>
      </c>
      <c r="L6" s="211">
        <f t="shared" si="3"/>
        <v>5483.3499999999995</v>
      </c>
      <c r="M6" s="212">
        <f t="shared" si="4"/>
        <v>-0.42179615384615382</v>
      </c>
      <c r="N6" s="198"/>
      <c r="O6" s="213">
        <f t="shared" si="5"/>
        <v>3606.5529209933302</v>
      </c>
      <c r="P6" s="214">
        <f>SUM('Monthly Breakdown'!Q45:Q46)</f>
        <v>50</v>
      </c>
      <c r="Q6" s="215">
        <f t="shared" si="6"/>
        <v>-3556.5529209933302</v>
      </c>
      <c r="R6" s="198"/>
      <c r="S6" s="198"/>
      <c r="T6" s="198">
        <f t="shared" si="7"/>
        <v>44.949999999999818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/>
      <c r="E7" s="205">
        <f>(B7*'Proposed Budget'!$O$68)+(C7*'Proposed Budget'!$O$44)+'Proposed Budget'!$L$21+'Proposed Budget'!$L$22</f>
        <v>16606.55292099333</v>
      </c>
      <c r="F7" s="206">
        <f>SUM('Monthly Breakdown'!S49:S52)</f>
        <v>0</v>
      </c>
      <c r="G7" s="207">
        <f t="shared" si="0"/>
        <v>-16606.55292099333</v>
      </c>
      <c r="H7" s="208">
        <f t="shared" si="1"/>
        <v>-1</v>
      </c>
      <c r="I7" s="198"/>
      <c r="J7" s="209">
        <f t="shared" ref="J7:K7" si="12">SUM(O25,E25,J25)</f>
        <v>13000</v>
      </c>
      <c r="K7" s="210">
        <f t="shared" si="12"/>
        <v>0</v>
      </c>
      <c r="L7" s="211">
        <f t="shared" si="3"/>
        <v>13000</v>
      </c>
      <c r="M7" s="212">
        <f t="shared" si="4"/>
        <v>-1</v>
      </c>
      <c r="N7" s="198"/>
      <c r="O7" s="213">
        <f t="shared" si="5"/>
        <v>3606.5529209933302</v>
      </c>
      <c r="P7" s="214">
        <f>SUM('Monthly Breakdown'!S45:S46)</f>
        <v>0</v>
      </c>
      <c r="Q7" s="215">
        <f t="shared" si="6"/>
        <v>-3606.5529209933302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/>
      <c r="E8" s="205">
        <f>(B8*'Proposed Budget'!$O$68)+(C8*'Proposed Budget'!$O$44)+'Proposed Budget'!$L$21+'Proposed Budget'!$L$22</f>
        <v>16606.55292099333</v>
      </c>
      <c r="F8" s="206">
        <f>SUM('Monthly Breakdown'!U49:U52)</f>
        <v>0</v>
      </c>
      <c r="G8" s="207">
        <f t="shared" si="0"/>
        <v>-16606.55292099333</v>
      </c>
      <c r="H8" s="208">
        <f t="shared" si="1"/>
        <v>-1</v>
      </c>
      <c r="I8" s="198"/>
      <c r="J8" s="209">
        <f t="shared" ref="J8:K8" si="13">SUM(O26,E26,J26)</f>
        <v>13000</v>
      </c>
      <c r="K8" s="210">
        <f t="shared" si="13"/>
        <v>0</v>
      </c>
      <c r="L8" s="211">
        <f t="shared" si="3"/>
        <v>13000</v>
      </c>
      <c r="M8" s="212">
        <f t="shared" si="4"/>
        <v>-1</v>
      </c>
      <c r="N8" s="198"/>
      <c r="O8" s="213">
        <f t="shared" si="5"/>
        <v>3606.5529209933302</v>
      </c>
      <c r="P8" s="214">
        <f>SUM('Monthly Breakdown'!U45:U46)</f>
        <v>0</v>
      </c>
      <c r="Q8" s="215">
        <f t="shared" si="6"/>
        <v>-3606.5529209933302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/>
      <c r="E9" s="205">
        <f>(B9*'Proposed Budget'!$O$68)+(C9*'Proposed Budget'!$O$44)+'Proposed Budget'!$L$21+'Proposed Budget'!$L$22</f>
        <v>16606.55292099333</v>
      </c>
      <c r="F9" s="206">
        <f>SUM('Monthly Breakdown'!W49:W52)</f>
        <v>0</v>
      </c>
      <c r="G9" s="207">
        <f t="shared" si="0"/>
        <v>-16606.55292099333</v>
      </c>
      <c r="H9" s="208">
        <f t="shared" si="1"/>
        <v>-1</v>
      </c>
      <c r="I9" s="198"/>
      <c r="J9" s="209">
        <f t="shared" ref="J9:K9" si="14">SUM(O27,E27,J27)</f>
        <v>13000</v>
      </c>
      <c r="K9" s="210">
        <f t="shared" si="14"/>
        <v>0</v>
      </c>
      <c r="L9" s="211">
        <f t="shared" si="3"/>
        <v>13000</v>
      </c>
      <c r="M9" s="212">
        <f t="shared" si="4"/>
        <v>-1</v>
      </c>
      <c r="N9" s="198"/>
      <c r="O9" s="213">
        <f t="shared" si="5"/>
        <v>3606.5529209933302</v>
      </c>
      <c r="P9" s="214">
        <f>SUM('Monthly Breakdown'!W45:W46)</f>
        <v>0</v>
      </c>
      <c r="Q9" s="215">
        <f t="shared" si="6"/>
        <v>-3606.5529209933302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19370.33642599333</v>
      </c>
      <c r="F10" s="206">
        <f>SUM('Monthly Breakdown'!Y49:Y52)</f>
        <v>0</v>
      </c>
      <c r="G10" s="207">
        <f t="shared" si="0"/>
        <v>-19370.33642599333</v>
      </c>
      <c r="H10" s="208">
        <f t="shared" si="1"/>
        <v>-1</v>
      </c>
      <c r="I10" s="198"/>
      <c r="J10" s="209">
        <f t="shared" ref="J10:K10" si="15">SUM(O28,E28,J28)</f>
        <v>13000</v>
      </c>
      <c r="K10" s="210">
        <f t="shared" si="15"/>
        <v>0</v>
      </c>
      <c r="L10" s="211">
        <f t="shared" si="3"/>
        <v>13000</v>
      </c>
      <c r="M10" s="212">
        <f t="shared" si="4"/>
        <v>-1</v>
      </c>
      <c r="N10" s="198"/>
      <c r="O10" s="213">
        <f t="shared" si="5"/>
        <v>6370.3364259933296</v>
      </c>
      <c r="P10" s="214">
        <f>SUM('Monthly Breakdown'!Y45:Y46)</f>
        <v>0</v>
      </c>
      <c r="Q10" s="215">
        <f t="shared" si="6"/>
        <v>-6370.3364259933296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16606.55292099333</v>
      </c>
      <c r="F11" s="206">
        <f>SUM('Monthly Breakdown'!AA49:AA52)</f>
        <v>0</v>
      </c>
      <c r="G11" s="207">
        <f t="shared" si="0"/>
        <v>-16606.55292099333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3606.5529209933302</v>
      </c>
      <c r="P11" s="214">
        <f>SUM('Monthly Breakdown'!AA45:AA46)</f>
        <v>0</v>
      </c>
      <c r="Q11" s="215">
        <f t="shared" si="6"/>
        <v>-3606.5529209933302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16606.55292099333</v>
      </c>
      <c r="F12" s="206">
        <f>SUM('Monthly Breakdown'!AC49:AC52)</f>
        <v>0</v>
      </c>
      <c r="G12" s="207">
        <f t="shared" si="0"/>
        <v>-16606.55292099333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3606.5529209933302</v>
      </c>
      <c r="P12" s="214">
        <f>SUM('Monthly Breakdown'!AC45:AC46)</f>
        <v>0</v>
      </c>
      <c r="Q12" s="215">
        <f t="shared" si="6"/>
        <v>-3606.5529209933302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16606.55292099333</v>
      </c>
      <c r="F13" s="206">
        <f>SUM('Monthly Breakdown'!AE49:AE52)</f>
        <v>0</v>
      </c>
      <c r="G13" s="207">
        <f t="shared" si="0"/>
        <v>-16606.55292099333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3606.5529209933302</v>
      </c>
      <c r="P13" s="214">
        <f>SUM('Monthly Breakdown'!AE45:AE46)</f>
        <v>0</v>
      </c>
      <c r="Q13" s="215">
        <f t="shared" si="6"/>
        <v>-3606.5529209933302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SUM(E2:E6)</f>
        <v>85796.54810996665</v>
      </c>
      <c r="F16" s="205">
        <f>SUM(F2:F6)</f>
        <v>75713.540000000008</v>
      </c>
      <c r="G16" s="205">
        <f>SUM(G2:G6)</f>
        <v>-10083.008109966651</v>
      </c>
      <c r="H16" s="208">
        <f>((SUM(F16))-SUM(E16))/SUM(E16)</f>
        <v>-0.11752230517529806</v>
      </c>
      <c r="I16" s="198"/>
      <c r="J16" s="209">
        <f>SUM(J2:J6)</f>
        <v>65000</v>
      </c>
      <c r="K16" s="209">
        <f>SUM(K2:K6)</f>
        <v>58532.639999999999</v>
      </c>
      <c r="L16" s="209">
        <f>SUM(L2:L6)</f>
        <v>6467.36</v>
      </c>
      <c r="M16" s="212">
        <f>((K16-SUM(J16))/SUM(J16))</f>
        <v>-9.9497846153846159E-2</v>
      </c>
      <c r="N16" s="198"/>
      <c r="O16" s="213">
        <f>SUM(O2:O6)</f>
        <v>20796.54810996665</v>
      </c>
      <c r="P16" s="213">
        <f>SUM(P2:P6)</f>
        <v>17135.949999999997</v>
      </c>
      <c r="Q16" s="213">
        <f>SUM(Q2:Q6)</f>
        <v>-3660.598109966651</v>
      </c>
      <c r="R16" s="218">
        <f>((P16-SUM(O16))/SUM(O16))</f>
        <v>-0.17601950528570309</v>
      </c>
      <c r="S16" s="198"/>
      <c r="T16" s="198">
        <f>F16-K16-P16</f>
        <v>44.950000000011642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3469.7900000000009</v>
      </c>
      <c r="G24" s="232">
        <f t="shared" si="19"/>
        <v>1730.2099999999991</v>
      </c>
      <c r="H24" s="233">
        <f t="shared" si="20"/>
        <v>-0.33273269230769215</v>
      </c>
      <c r="I24" s="198"/>
      <c r="J24" s="234">
        <f>SUM('Proposed Budget'!$D$5:$D$12)</f>
        <v>5800</v>
      </c>
      <c r="K24" s="235">
        <f>SUM('Monthly Breakdown'!Q5:Q12)</f>
        <v>4046.8599999999997</v>
      </c>
      <c r="L24" s="236">
        <f t="shared" si="21"/>
        <v>1753.1400000000003</v>
      </c>
      <c r="M24" s="237">
        <f t="shared" si="22"/>
        <v>-0.30226551724137934</v>
      </c>
      <c r="N24" s="198"/>
      <c r="O24" s="238">
        <f>SUM('Proposed Budget'!$D$33:$D$43)</f>
        <v>2000</v>
      </c>
      <c r="P24" s="239">
        <f>SUM('Monthly Breakdown'!Q33:Q43)</f>
        <v>0</v>
      </c>
      <c r="Q24" s="240">
        <f t="shared" si="23"/>
        <v>2000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0</v>
      </c>
      <c r="G25" s="232">
        <f t="shared" si="19"/>
        <v>5200</v>
      </c>
      <c r="H25" s="233">
        <f t="shared" si="20"/>
        <v>-1</v>
      </c>
      <c r="I25" s="198"/>
      <c r="J25" s="234">
        <f>SUM('Proposed Budget'!$D$5:$D$12)</f>
        <v>5800</v>
      </c>
      <c r="K25" s="235">
        <f>SUM('Monthly Breakdown'!S5:S12)</f>
        <v>0</v>
      </c>
      <c r="L25" s="236">
        <f t="shared" si="21"/>
        <v>5800</v>
      </c>
      <c r="M25" s="237">
        <f t="shared" si="22"/>
        <v>-1</v>
      </c>
      <c r="N25" s="198"/>
      <c r="O25" s="238">
        <f>SUM('Proposed Budget'!$D$33:$D$43)</f>
        <v>2000</v>
      </c>
      <c r="P25" s="239">
        <f>SUM('Monthly Breakdown'!S33:S43)</f>
        <v>0</v>
      </c>
      <c r="Q25" s="240">
        <f t="shared" si="23"/>
        <v>2000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0</v>
      </c>
      <c r="G26" s="232">
        <f t="shared" si="19"/>
        <v>5200</v>
      </c>
      <c r="H26" s="233">
        <f t="shared" si="20"/>
        <v>-1</v>
      </c>
      <c r="I26" s="198"/>
      <c r="J26" s="234">
        <f>SUM('Proposed Budget'!$D$5:$D$12)</f>
        <v>5800</v>
      </c>
      <c r="K26" s="235">
        <f>SUM('Monthly Breakdown'!U5:U12)</f>
        <v>0</v>
      </c>
      <c r="L26" s="236">
        <f t="shared" si="21"/>
        <v>5800</v>
      </c>
      <c r="M26" s="237">
        <f t="shared" si="22"/>
        <v>-1</v>
      </c>
      <c r="N26" s="198"/>
      <c r="O26" s="238">
        <f>SUM('Proposed Budget'!$D$33:$D$43)</f>
        <v>2000</v>
      </c>
      <c r="P26" s="239">
        <f>SUM('Monthly Breakdown'!U33:U43)</f>
        <v>0</v>
      </c>
      <c r="Q26" s="240">
        <f t="shared" si="23"/>
        <v>2000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0</v>
      </c>
      <c r="G27" s="232">
        <f t="shared" si="19"/>
        <v>5200</v>
      </c>
      <c r="H27" s="233">
        <f t="shared" si="20"/>
        <v>-1</v>
      </c>
      <c r="I27" s="198"/>
      <c r="J27" s="234">
        <f>SUM('Proposed Budget'!$D$5:$D$12)</f>
        <v>5800</v>
      </c>
      <c r="K27" s="235">
        <f>SUM('Monthly Breakdown'!W5:W12)</f>
        <v>0</v>
      </c>
      <c r="L27" s="236">
        <f t="shared" si="21"/>
        <v>5800</v>
      </c>
      <c r="M27" s="237">
        <f t="shared" si="22"/>
        <v>-1</v>
      </c>
      <c r="N27" s="198"/>
      <c r="O27" s="238">
        <f>SUM('Proposed Budget'!$D$33:$D$43)</f>
        <v>2000</v>
      </c>
      <c r="P27" s="239">
        <f>SUM('Monthly Breakdown'!W33:W43)</f>
        <v>0</v>
      </c>
      <c r="Q27" s="240">
        <f t="shared" si="23"/>
        <v>2000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0</v>
      </c>
      <c r="G28" s="232">
        <f t="shared" si="19"/>
        <v>5200</v>
      </c>
      <c r="H28" s="233">
        <f t="shared" si="20"/>
        <v>-1</v>
      </c>
      <c r="I28" s="198"/>
      <c r="J28" s="234">
        <f>SUM('Proposed Budget'!$D$5:$D$12)</f>
        <v>5800</v>
      </c>
      <c r="K28" s="235">
        <f>SUM('Monthly Breakdown'!Y5:Y12)</f>
        <v>0</v>
      </c>
      <c r="L28" s="236">
        <f t="shared" si="21"/>
        <v>5800</v>
      </c>
      <c r="M28" s="237">
        <f t="shared" si="22"/>
        <v>-1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SUM(E20:E24)</f>
        <v>26000</v>
      </c>
      <c r="F34" s="230">
        <f>SUM(F20:F24)</f>
        <v>23175.39</v>
      </c>
      <c r="G34" s="230">
        <f>SUM(G20:G24)</f>
        <v>2824.6099999999988</v>
      </c>
      <c r="H34" s="233">
        <f>((F34-SUM(E34)))/SUM(E34)</f>
        <v>-0.10863884615384618</v>
      </c>
      <c r="I34" s="198"/>
      <c r="J34" s="234">
        <f>SUM(J20:J24)</f>
        <v>29000</v>
      </c>
      <c r="K34" s="234">
        <f>SUM(K20:K24)</f>
        <v>27357.25</v>
      </c>
      <c r="L34" s="234">
        <f>SUM(L20:L24)</f>
        <v>1642.75</v>
      </c>
      <c r="M34" s="237">
        <f>((K34-SUM(J34))/SUM(J34))</f>
        <v>-5.6646551724137933E-2</v>
      </c>
      <c r="N34" s="198"/>
      <c r="O34" s="238">
        <f t="shared" ref="O34:Q34" si="24">SUM(O20:O31)</f>
        <v>24000</v>
      </c>
      <c r="P34" s="238">
        <f t="shared" si="24"/>
        <v>8000</v>
      </c>
      <c r="Q34" s="238">
        <f t="shared" si="24"/>
        <v>16000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I1" activePane="topRight" state="frozen"/>
      <selection pane="topRight" activeCell="D46" sqref="D46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7.6640625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45809</v>
      </c>
      <c r="T1" s="248">
        <v>45838</v>
      </c>
      <c r="U1" s="249">
        <v>45839</v>
      </c>
      <c r="V1" s="249">
        <v>45869</v>
      </c>
      <c r="W1" s="250">
        <v>45870</v>
      </c>
      <c r="X1" s="250">
        <v>45900</v>
      </c>
      <c r="Y1" s="251">
        <v>45901</v>
      </c>
      <c r="Z1" s="251">
        <v>45930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52" t="s">
        <v>261</v>
      </c>
      <c r="B3" s="553"/>
      <c r="C3" s="266" t="s">
        <v>156</v>
      </c>
      <c r="D3" s="267"/>
      <c r="E3" s="268">
        <f t="shared" ref="E3:F3" si="0">SUM(E5:E46)</f>
        <v>75668.59</v>
      </c>
      <c r="F3" s="268">
        <f t="shared" si="0"/>
        <v>166.79402063998816</v>
      </c>
      <c r="G3" s="269">
        <f>1-((E3/SUM(E3:F3)))</f>
        <v>2.1994221140173575E-3</v>
      </c>
      <c r="H3" s="268">
        <f>SUM(H5:H67)</f>
        <v>17067.183505159996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7566.6500000000005</v>
      </c>
      <c r="R3" s="271"/>
      <c r="S3" s="232">
        <f>SUM(S5:S46)</f>
        <v>0</v>
      </c>
      <c r="T3" s="272"/>
      <c r="U3" s="273">
        <f>SUM(U5:U46)</f>
        <v>0</v>
      </c>
      <c r="V3" s="274"/>
      <c r="W3" s="236">
        <f>SUM(W5:W46)</f>
        <v>0</v>
      </c>
      <c r="X3" s="275"/>
      <c r="Y3" s="276">
        <f>SUM(Y5:Y46)</f>
        <v>0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52" t="s">
        <v>262</v>
      </c>
      <c r="B4" s="554"/>
      <c r="C4" s="553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1178.1623154929575</v>
      </c>
      <c r="E5" s="289">
        <f>I5+K5+M5+O5+Q5+S5+U5+W5+Y5+AA5+AC5+AE5</f>
        <v>5499.6399999999994</v>
      </c>
      <c r="F5" s="289">
        <f t="shared" ref="F5:F12" si="2">J5+L5+N5+P5</f>
        <v>54.850000000000136</v>
      </c>
      <c r="G5" s="269">
        <f t="shared" ref="G5:G12" si="3">1-((E5/SUM(E5:F5)))</f>
        <v>9.8748940046701206E-3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754.49</v>
      </c>
      <c r="R5" s="270">
        <f t="shared" ref="R5:R12" si="8">H5-Q5</f>
        <v>445.51</v>
      </c>
      <c r="S5" s="232">
        <f>SUMIFS('Checking Transaction Log'!$E:$E,'Checking Transaction Log'!$C:$C,"&gt;="&amp;S1,'Checking Transaction Log'!$C:$C,"&lt;="&amp;T1,'Checking Transaction Log'!$A:$A,"D",'Checking Transaction Log'!$B:$B,1)</f>
        <v>0</v>
      </c>
      <c r="T5" s="232">
        <f t="shared" ref="T5:T12" si="9">H5-S5</f>
        <v>1200</v>
      </c>
      <c r="U5" s="273">
        <f>SUMIFS('Checking Transaction Log'!$E:$E,'Checking Transaction Log'!$C:$C,"&gt;="&amp;U1,'Checking Transaction Log'!$C:$C,"&lt;="&amp;V1,'Checking Transaction Log'!$A:$A,"D",'Checking Transaction Log'!$B:$B,1)</f>
        <v>0</v>
      </c>
      <c r="V5" s="273">
        <f t="shared" ref="V5:V12" si="10">H5-U5</f>
        <v>1200</v>
      </c>
      <c r="W5" s="236">
        <f>SUMIFS('Checking Transaction Log'!$E:$E,'Checking Transaction Log'!$C:$C,"&gt;="&amp;W1,'Checking Transaction Log'!$C:$C,"&lt;="&amp;X1,'Checking Transaction Log'!$A:$A,"D",'Checking Transaction Log'!$B:$B,1)</f>
        <v>0</v>
      </c>
      <c r="X5" s="236">
        <f t="shared" ref="X5:X12" si="11">H5-W5</f>
        <v>1200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2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1162.7830774647884</v>
      </c>
      <c r="E6" s="289">
        <f t="shared" ref="E6:E12" si="16">Q6+S6+U6+W6+Y6+AA6+AC6+AE6+I6+K6+M6+O6</f>
        <v>5427.8499999999985</v>
      </c>
      <c r="F6" s="289">
        <f t="shared" si="2"/>
        <v>609.23000000000059</v>
      </c>
      <c r="G6" s="269">
        <f t="shared" si="3"/>
        <v>0.10091468060718101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1237.08</v>
      </c>
      <c r="R6" s="270">
        <f t="shared" si="8"/>
        <v>-37.079999999999927</v>
      </c>
      <c r="S6" s="232">
        <f>SUMIFS('Checking Transaction Log'!$E:$E,'Checking Transaction Log'!$C:$C,"&gt;="&amp;S1,'Checking Transaction Log'!$C:$C,"&lt;="&amp;T1,'Checking Transaction Log'!$A:$A,"D",'Checking Transaction Log'!$B:$B,2)</f>
        <v>0</v>
      </c>
      <c r="T6" s="232">
        <f t="shared" si="9"/>
        <v>1200</v>
      </c>
      <c r="U6" s="273">
        <f>SUMIFS('Checking Transaction Log'!$E:$E,'Checking Transaction Log'!$C:$C,"&gt;="&amp;U1,'Checking Transaction Log'!$C:$C,"&lt;="&amp;V1,'Checking Transaction Log'!$A:$A,"D",'Checking Transaction Log'!$B:$B,2)</f>
        <v>0</v>
      </c>
      <c r="V6" s="273">
        <f t="shared" si="10"/>
        <v>1200</v>
      </c>
      <c r="W6" s="236">
        <f>SUMIFS('Checking Transaction Log'!$E:$E,'Checking Transaction Log'!$C:$C,"&gt;="&amp;W1,'Checking Transaction Log'!$C:$C,"&lt;="&amp;X1,'Checking Transaction Log'!$A:$A,"D",'Checking Transaction Log'!$B:$B,2)</f>
        <v>0</v>
      </c>
      <c r="X6" s="236">
        <f t="shared" si="11"/>
        <v>1200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2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133.15605211267604</v>
      </c>
      <c r="E7" s="289">
        <f t="shared" si="16"/>
        <v>621.56999999999994</v>
      </c>
      <c r="F7" s="289">
        <f t="shared" si="2"/>
        <v>99.54000000000002</v>
      </c>
      <c r="G7" s="269">
        <f t="shared" si="3"/>
        <v>0.13803719266131376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121.10999999999999</v>
      </c>
      <c r="R7" s="270">
        <f t="shared" si="8"/>
        <v>28.890000000000015</v>
      </c>
      <c r="S7" s="232">
        <f>SUMIFS('Checking Transaction Log'!$E:$E,'Checking Transaction Log'!$C:$C,"&gt;="&amp;S1,'Checking Transaction Log'!$C:$C,"&lt;="&amp;T1,'Checking Transaction Log'!$A:$A,"D",'Checking Transaction Log'!$B:$B,3)</f>
        <v>0</v>
      </c>
      <c r="T7" s="232">
        <f t="shared" si="9"/>
        <v>150</v>
      </c>
      <c r="U7" s="273">
        <f>SUMIFS('Checking Transaction Log'!$E:$E,'Checking Transaction Log'!$C:$C,"&gt;="&amp;U1,'Checking Transaction Log'!$C:$C,"&lt;="&amp;V1,'Checking Transaction Log'!$A:$A,"D",'Checking Transaction Log'!$B:$B,3)</f>
        <v>0</v>
      </c>
      <c r="V7" s="273">
        <f t="shared" si="10"/>
        <v>150</v>
      </c>
      <c r="W7" s="236">
        <f>SUMIFS('Checking Transaction Log'!$E:$E,'Checking Transaction Log'!$C:$C,"&gt;="&amp;W1,'Checking Transaction Log'!$C:$C,"&lt;="&amp;X1,'Checking Transaction Log'!$A:$A,"D",'Checking Transaction Log'!$B:$B,3)</f>
        <v>0</v>
      </c>
      <c r="X7" s="236">
        <f t="shared" si="11"/>
        <v>150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2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634.04705915492957</v>
      </c>
      <c r="E8" s="289">
        <f t="shared" si="16"/>
        <v>2959.72</v>
      </c>
      <c r="F8" s="289">
        <f t="shared" si="2"/>
        <v>-1.9300000000000637</v>
      </c>
      <c r="G8" s="269">
        <f t="shared" si="3"/>
        <v>-6.5251420824319339E-4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557.79</v>
      </c>
      <c r="R8" s="270">
        <f t="shared" si="8"/>
        <v>42.210000000000036</v>
      </c>
      <c r="S8" s="232">
        <f>SUMIFS('Checking Transaction Log'!$E:$E,'Checking Transaction Log'!$C:$C,"&gt;="&amp;S1,'Checking Transaction Log'!$C:$C,"&lt;="&amp;T1,'Checking Transaction Log'!$A:$A,"D",'Checking Transaction Log'!$B:$B,4)</f>
        <v>0</v>
      </c>
      <c r="T8" s="232">
        <f t="shared" si="9"/>
        <v>600</v>
      </c>
      <c r="U8" s="273">
        <f>SUMIFS('Checking Transaction Log'!$E:$E,'Checking Transaction Log'!$C:$C,"&gt;="&amp;U1,'Checking Transaction Log'!$C:$C,"&lt;="&amp;V1,'Checking Transaction Log'!$A:$A,"D",'Checking Transaction Log'!$B:$B,4)</f>
        <v>0</v>
      </c>
      <c r="V8" s="273">
        <f t="shared" si="10"/>
        <v>600</v>
      </c>
      <c r="W8" s="236">
        <f>SUMIFS('Checking Transaction Log'!$E:$E,'Checking Transaction Log'!$C:$C,"&gt;="&amp;W1,'Checking Transaction Log'!$C:$C,"&lt;="&amp;X1,'Checking Transaction Log'!$A:$A,"D",'Checking Transaction Log'!$B:$B,4)</f>
        <v>0</v>
      </c>
      <c r="X8" s="236">
        <f t="shared" si="11"/>
        <v>600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2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827.49040985915497</v>
      </c>
      <c r="E9" s="289">
        <f t="shared" si="16"/>
        <v>3862.71</v>
      </c>
      <c r="F9" s="289">
        <f t="shared" si="2"/>
        <v>-888.01</v>
      </c>
      <c r="G9" s="269">
        <f t="shared" si="3"/>
        <v>-0.29852085924631067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174.7</v>
      </c>
      <c r="R9" s="270">
        <f t="shared" si="8"/>
        <v>525.29999999999995</v>
      </c>
      <c r="S9" s="232">
        <f>SUMIFS('Checking Transaction Log'!$E:$E,'Checking Transaction Log'!$C:$C,"&gt;="&amp;S1,'Checking Transaction Log'!$C:$C,"&lt;="&amp;T1,'Checking Transaction Log'!$A:$A,"D",'Checking Transaction Log'!$B:$B,5)</f>
        <v>0</v>
      </c>
      <c r="T9" s="232">
        <f t="shared" si="9"/>
        <v>700</v>
      </c>
      <c r="U9" s="273">
        <f>SUMIFS('Checking Transaction Log'!$E:$E,'Checking Transaction Log'!$C:$C,"&gt;="&amp;U1,'Checking Transaction Log'!$C:$C,"&lt;="&amp;V1,'Checking Transaction Log'!$A:$A,"D",'Checking Transaction Log'!$B:$B,5)</f>
        <v>0</v>
      </c>
      <c r="V9" s="273">
        <f t="shared" si="10"/>
        <v>700</v>
      </c>
      <c r="W9" s="236">
        <f>SUMIFS('Checking Transaction Log'!$E:$E,'Checking Transaction Log'!$C:$C,"&gt;="&amp;W1,'Checking Transaction Log'!$C:$C,"&lt;="&amp;X1,'Checking Transaction Log'!$A:$A,"D",'Checking Transaction Log'!$B:$B,5)</f>
        <v>0</v>
      </c>
      <c r="X9" s="236">
        <f t="shared" si="11"/>
        <v>700</v>
      </c>
      <c r="Y9" s="276">
        <f>SUMIFS('Checking Transaction Log'!$E:$E,'Checking Transaction Log'!$C:$C,"&gt;="&amp;Y1,'Checking Transaction Log'!$C:$C,"&lt;="&amp;Z1,'Checking Transaction Log'!$A:$A,"D",'Checking Transaction Log'!$B:$B,5)</f>
        <v>0</v>
      </c>
      <c r="Z9" s="276">
        <f t="shared" si="12"/>
        <v>700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756.03340140845091</v>
      </c>
      <c r="E10" s="289">
        <f t="shared" si="16"/>
        <v>3529.1500000000005</v>
      </c>
      <c r="F10" s="289">
        <f t="shared" si="2"/>
        <v>561.30999999999983</v>
      </c>
      <c r="G10" s="269">
        <f t="shared" si="3"/>
        <v>0.13722417527613029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490.46000000000004</v>
      </c>
      <c r="R10" s="270">
        <f t="shared" si="8"/>
        <v>409.53999999999996</v>
      </c>
      <c r="S10" s="232">
        <f>SUMIFS('Checking Transaction Log'!$E:$E,'Checking Transaction Log'!$C:$C,"&gt;="&amp;S1,'Checking Transaction Log'!$C:$C,"&lt;="&amp;T1,'Checking Transaction Log'!$A:$A,"D",'Checking Transaction Log'!$B:$B,6)</f>
        <v>0</v>
      </c>
      <c r="T10" s="232">
        <f t="shared" si="9"/>
        <v>900</v>
      </c>
      <c r="U10" s="273">
        <f>SUMIFS('Checking Transaction Log'!$E:$E,'Checking Transaction Log'!$C:$C,"&gt;="&amp;U1,'Checking Transaction Log'!$C:$C,"&lt;="&amp;V1,'Checking Transaction Log'!$A:$A,"D",'Checking Transaction Log'!$B:$B,6)</f>
        <v>0</v>
      </c>
      <c r="V10" s="273">
        <f t="shared" si="10"/>
        <v>900</v>
      </c>
      <c r="W10" s="236">
        <f>SUMIFS('Checking Transaction Log'!$E:$E,'Checking Transaction Log'!$C:$C,"&gt;="&amp;W1,'Checking Transaction Log'!$C:$C,"&lt;="&amp;X1,'Checking Transaction Log'!$A:$A,"D",'Checking Transaction Log'!$B:$B,6)</f>
        <v>0</v>
      </c>
      <c r="X10" s="236">
        <f t="shared" si="11"/>
        <v>900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2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433.65209577464793</v>
      </c>
      <c r="E11" s="289">
        <f t="shared" si="16"/>
        <v>2024.2800000000002</v>
      </c>
      <c r="F11" s="289">
        <f t="shared" si="2"/>
        <v>-387.74999999999989</v>
      </c>
      <c r="G11" s="269">
        <f t="shared" si="3"/>
        <v>-0.23693424501842308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236.53</v>
      </c>
      <c r="R11" s="270">
        <f t="shared" si="8"/>
        <v>113.47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0</v>
      </c>
      <c r="X11" s="236">
        <f t="shared" si="11"/>
        <v>350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2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735.29210281690143</v>
      </c>
      <c r="E12" s="289">
        <f t="shared" si="16"/>
        <v>3432.33</v>
      </c>
      <c r="F12" s="289">
        <f t="shared" si="2"/>
        <v>-157.63000000000011</v>
      </c>
      <c r="G12" s="269">
        <f t="shared" si="3"/>
        <v>-4.813570708767223E-2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474.69999999999993</v>
      </c>
      <c r="R12" s="270">
        <f t="shared" si="8"/>
        <v>225.30000000000007</v>
      </c>
      <c r="S12" s="232">
        <f>SUMIFS('Checking Transaction Log'!$E:$E,'Checking Transaction Log'!$C:$C,"&gt;="&amp;S1,'Checking Transaction Log'!$C:$C,"&lt;="&amp;T1,'Checking Transaction Log'!$A:$A,"D",'Checking Transaction Log'!$B:$B,8)</f>
        <v>0</v>
      </c>
      <c r="T12" s="232">
        <f t="shared" si="9"/>
        <v>700</v>
      </c>
      <c r="U12" s="273">
        <f>SUMIFS('Checking Transaction Log'!$E:$E,'Checking Transaction Log'!$C:$C,"&gt;="&amp;U1,'Checking Transaction Log'!$C:$C,"&lt;="&amp;V1,'Checking Transaction Log'!$A:$A,"D",'Checking Transaction Log'!$B:$B,8)</f>
        <v>0</v>
      </c>
      <c r="V12" s="273">
        <f t="shared" si="10"/>
        <v>700</v>
      </c>
      <c r="W12" s="236">
        <f>SUMIFS('Checking Transaction Log'!$E:$E,'Checking Transaction Log'!$C:$C,"&gt;="&amp;W1,'Checking Transaction Log'!$C:$C,"&lt;="&amp;X1,'Checking Transaction Log'!$A:$A,"D",'Checking Transaction Log'!$B:$B,8)</f>
        <v>0</v>
      </c>
      <c r="X12" s="236">
        <f t="shared" si="11"/>
        <v>700</v>
      </c>
      <c r="Y12" s="276">
        <f>SUMIFS('Checking Transaction Log'!$E:$E,'Checking Transaction Log'!$C:$C,"&gt;="&amp;Y1,'Checking Transaction Log'!$C:$C,"&lt;="&amp;Z1,'Checking Transaction Log'!$A:$A,"D",'Checking Transaction Log'!$B:$B,8)</f>
        <v>0</v>
      </c>
      <c r="Z12" s="276">
        <f t="shared" si="12"/>
        <v>700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1362.0019436619716</v>
      </c>
      <c r="E14" s="289">
        <f t="shared" ref="E14:E31" si="18">Q14+S14+U14+W14+Y14+AA14+AC14+AE14+I14+K14+M14+O14</f>
        <v>6357.7999999999993</v>
      </c>
      <c r="F14" s="289">
        <f t="shared" ref="F14:F31" si="19">J14+L14+N14+P14</f>
        <v>13.880000000000109</v>
      </c>
      <c r="G14" s="269">
        <f t="shared" ref="G14:G31" si="20">1-((E14/SUM(E14:F14)))</f>
        <v>2.1783893729754311E-3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0</v>
      </c>
      <c r="T14" s="232">
        <f t="shared" ref="T14:T31" si="26">H14-S14</f>
        <v>1285</v>
      </c>
      <c r="U14" s="273">
        <f>SUMIFS('Checking Transaction Log'!$E:$E,'Checking Transaction Log'!$C:$C,"&gt;="&amp;U1,'Checking Transaction Log'!$C:$C,"&lt;="&amp;V1,'Checking Transaction Log'!$A:$A,"F",'Checking Transaction Log'!$B:$B,9)</f>
        <v>0</v>
      </c>
      <c r="V14" s="273">
        <f t="shared" ref="V14:V31" si="27">H14-U14</f>
        <v>1285</v>
      </c>
      <c r="W14" s="236">
        <f>SUMIFS('Checking Transaction Log'!$E:$E,'Checking Transaction Log'!$C:$C,"&gt;="&amp;W1,'Checking Transaction Log'!$C:$C,"&lt;="&amp;X1,'Checking Transaction Log'!$A:$A,"F",'Checking Transaction Log'!$B:$B,9)</f>
        <v>0</v>
      </c>
      <c r="X14" s="236">
        <f t="shared" ref="X14:X31" si="28">H14-W14</f>
        <v>1285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9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15.338535211267606</v>
      </c>
      <c r="E15" s="289">
        <f t="shared" si="18"/>
        <v>71.599999999999994</v>
      </c>
      <c r="F15" s="289">
        <f t="shared" si="19"/>
        <v>8.4000000000000057</v>
      </c>
      <c r="G15" s="269">
        <f t="shared" si="20"/>
        <v>0.10500000000000009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0</v>
      </c>
      <c r="R15" s="270">
        <f t="shared" si="25"/>
        <v>20</v>
      </c>
      <c r="S15" s="232">
        <f>SUMIFS('Checking Transaction Log'!$E:$E,'Checking Transaction Log'!$C:$C,"&gt;="&amp;S1,'Checking Transaction Log'!$C:$C,"&lt;="&amp;T1,'Checking Transaction Log'!$A:$A,"F",'Checking Transaction Log'!$B:$B,10)</f>
        <v>0</v>
      </c>
      <c r="T15" s="232">
        <f t="shared" si="26"/>
        <v>20</v>
      </c>
      <c r="U15" s="273">
        <f>SUMIFS('Checking Transaction Log'!$E:$E,'Checking Transaction Log'!$C:$C,"&gt;="&amp;U1,'Checking Transaction Log'!$C:$C,"&lt;="&amp;V1,'Checking Transaction Log'!$A:$A,"F",'Checking Transaction Log'!$B:$B,10)</f>
        <v>0</v>
      </c>
      <c r="V15" s="273">
        <f t="shared" si="27"/>
        <v>20</v>
      </c>
      <c r="W15" s="236">
        <f>SUMIFS('Checking Transaction Log'!$E:$E,'Checking Transaction Log'!$C:$C,"&gt;="&amp;W1,'Checking Transaction Log'!$C:$C,"&lt;="&amp;X1,'Checking Transaction Log'!$A:$A,"F",'Checking Transaction Log'!$B:$B,10)</f>
        <v>0</v>
      </c>
      <c r="X15" s="236">
        <f t="shared" si="28"/>
        <v>20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332.55700985915496</v>
      </c>
      <c r="E16" s="289">
        <f t="shared" si="18"/>
        <v>1552.3700000000001</v>
      </c>
      <c r="F16" s="289">
        <f t="shared" si="19"/>
        <v>-204.69000000000005</v>
      </c>
      <c r="G16" s="269">
        <f t="shared" si="20"/>
        <v>-0.15188323637658785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0</v>
      </c>
      <c r="T16" s="232">
        <f t="shared" si="26"/>
        <v>270</v>
      </c>
      <c r="U16" s="273">
        <f>SUMIFS('Checking Transaction Log'!$E:$E,'Checking Transaction Log'!$C:$C,"&gt;="&amp;U1,'Checking Transaction Log'!$C:$C,"&lt;="&amp;V1,'Checking Transaction Log'!$A:$A,"F",'Checking Transaction Log'!$B:$B,11)</f>
        <v>0</v>
      </c>
      <c r="V16" s="273">
        <f t="shared" si="27"/>
        <v>270</v>
      </c>
      <c r="W16" s="236">
        <f>SUMIFS('Checking Transaction Log'!$E:$E,'Checking Transaction Log'!$C:$C,"&gt;="&amp;W1,'Checking Transaction Log'!$C:$C,"&lt;="&amp;X1,'Checking Transaction Log'!$A:$A,"F",'Checking Transaction Log'!$B:$B,11)</f>
        <v>0</v>
      </c>
      <c r="X16" s="236">
        <f t="shared" si="28"/>
        <v>270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9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177.48784647887325</v>
      </c>
      <c r="E17" s="289">
        <f t="shared" si="18"/>
        <v>828.51</v>
      </c>
      <c r="F17" s="289">
        <f t="shared" si="19"/>
        <v>-8.5100000000000193</v>
      </c>
      <c r="G17" s="269">
        <f t="shared" si="20"/>
        <v>-1.037804878048787E-2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0</v>
      </c>
      <c r="R17" s="270">
        <f t="shared" si="25"/>
        <v>205</v>
      </c>
      <c r="S17" s="232">
        <f>SUMIFS('Checking Transaction Log'!$E:$E,'Checking Transaction Log'!$C:$C,"&gt;="&amp;S1,'Checking Transaction Log'!$C:$C,"&lt;="&amp;T1,'Checking Transaction Log'!$A:$A,"F",'Checking Transaction Log'!$B:$B,12)</f>
        <v>0</v>
      </c>
      <c r="T17" s="232">
        <f t="shared" si="26"/>
        <v>205</v>
      </c>
      <c r="U17" s="273">
        <f>SUMIFS('Checking Transaction Log'!$E:$E,'Checking Transaction Log'!$C:$C,"&gt;="&amp;U1,'Checking Transaction Log'!$C:$C,"&lt;="&amp;V1,'Checking Transaction Log'!$A:$A,"F",'Checking Transaction Log'!$B:$B,12)</f>
        <v>0</v>
      </c>
      <c r="V17" s="273">
        <f t="shared" si="27"/>
        <v>205</v>
      </c>
      <c r="W17" s="236">
        <f>SUMIFS('Checking Transaction Log'!$E:$E,'Checking Transaction Log'!$C:$C,"&gt;="&amp;W1,'Checking Transaction Log'!$C:$C,"&lt;="&amp;X1,'Checking Transaction Log'!$A:$A,"F",'Checking Transaction Log'!$B:$B,12)</f>
        <v>0</v>
      </c>
      <c r="X17" s="236">
        <f t="shared" si="28"/>
        <v>205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147.57127605633806</v>
      </c>
      <c r="E18" s="289">
        <f t="shared" si="18"/>
        <v>688.86000000000013</v>
      </c>
      <c r="F18" s="289">
        <f t="shared" si="19"/>
        <v>153.32</v>
      </c>
      <c r="G18" s="269">
        <f t="shared" si="20"/>
        <v>0.18205134294331371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0</v>
      </c>
      <c r="T18" s="232">
        <f t="shared" si="26"/>
        <v>180</v>
      </c>
      <c r="U18" s="273">
        <f>SUMIFS('Checking Transaction Log'!$E:$E,'Checking Transaction Log'!$C:$C,"&gt;="&amp;U1,'Checking Transaction Log'!$C:$C,"&lt;="&amp;V1,'Checking Transaction Log'!$A:$A,"F",'Checking Transaction Log'!$B:$B,13)</f>
        <v>0</v>
      </c>
      <c r="V18" s="273">
        <f t="shared" si="27"/>
        <v>180</v>
      </c>
      <c r="W18" s="236">
        <f>SUMIFS('Checking Transaction Log'!$E:$E,'Checking Transaction Log'!$C:$C,"&gt;="&amp;W1,'Checking Transaction Log'!$C:$C,"&lt;="&amp;X1,'Checking Transaction Log'!$A:$A,"F",'Checking Transaction Log'!$B:$B,13)</f>
        <v>0</v>
      </c>
      <c r="X18" s="236">
        <f t="shared" si="28"/>
        <v>180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9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145.68823521126762</v>
      </c>
      <c r="E19" s="289">
        <f t="shared" si="18"/>
        <v>680.06999999999994</v>
      </c>
      <c r="F19" s="289">
        <f t="shared" si="19"/>
        <v>16.849999999999994</v>
      </c>
      <c r="G19" s="269">
        <f t="shared" si="20"/>
        <v>2.4177810939562727E-2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0</v>
      </c>
      <c r="T19" s="232">
        <f t="shared" si="26"/>
        <v>140</v>
      </c>
      <c r="U19" s="273">
        <f>SUMIFS('Checking Transaction Log'!$E:$E,'Checking Transaction Log'!$C:$C,"&gt;="&amp;U1,'Checking Transaction Log'!$C:$C,"&lt;="&amp;V1,'Checking Transaction Log'!$A:$A,"F",'Checking Transaction Log'!$B:$B,14)</f>
        <v>0</v>
      </c>
      <c r="V19" s="273">
        <f t="shared" si="27"/>
        <v>140</v>
      </c>
      <c r="W19" s="236">
        <f>SUMIFS('Checking Transaction Log'!$E:$E,'Checking Transaction Log'!$C:$C,"&gt;="&amp;W1,'Checking Transaction Log'!$C:$C,"&lt;="&amp;X1,'Checking Transaction Log'!$A:$A,"F",'Checking Transaction Log'!$B:$B,14)</f>
        <v>0</v>
      </c>
      <c r="X19" s="236">
        <f t="shared" si="28"/>
        <v>140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9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156.00961267605635</v>
      </c>
      <c r="E20" s="289">
        <f t="shared" si="18"/>
        <v>728.25</v>
      </c>
      <c r="F20" s="289">
        <f t="shared" si="19"/>
        <v>-226.88</v>
      </c>
      <c r="G20" s="269">
        <f t="shared" si="20"/>
        <v>-0.45252009493986467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0</v>
      </c>
      <c r="T20" s="232">
        <f t="shared" si="26"/>
        <v>100</v>
      </c>
      <c r="U20" s="273">
        <f>SUMIFS('Checking Transaction Log'!$E:$E,'Checking Transaction Log'!$C:$C,"&gt;="&amp;U1,'Checking Transaction Log'!$C:$C,"&lt;="&amp;V1,'Checking Transaction Log'!$A:$A,"F",'Checking Transaction Log'!$B:$B,15)</f>
        <v>0</v>
      </c>
      <c r="V20" s="273">
        <f t="shared" si="27"/>
        <v>100</v>
      </c>
      <c r="W20" s="236">
        <f>SUMIFS('Checking Transaction Log'!$E:$E,'Checking Transaction Log'!$C:$C,"&gt;="&amp;W1,'Checking Transaction Log'!$C:$C,"&lt;="&amp;X1,'Checking Transaction Log'!$A:$A,"F",'Checking Transaction Log'!$B:$B,15)</f>
        <v>0</v>
      </c>
      <c r="X20" s="236">
        <f t="shared" si="28"/>
        <v>100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9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178.89102253521128</v>
      </c>
      <c r="E21" s="289">
        <f t="shared" si="18"/>
        <v>835.06</v>
      </c>
      <c r="F21" s="289">
        <f t="shared" si="19"/>
        <v>-835.06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0</v>
      </c>
      <c r="T21" s="232">
        <f t="shared" si="26"/>
        <v>0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199.40738450704225</v>
      </c>
      <c r="E22" s="289">
        <f t="shared" si="18"/>
        <v>930.82999999999993</v>
      </c>
      <c r="F22" s="289">
        <f t="shared" si="19"/>
        <v>-209.18</v>
      </c>
      <c r="G22" s="269">
        <f t="shared" si="20"/>
        <v>-0.28986350724035215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0</v>
      </c>
      <c r="T22" s="232">
        <f t="shared" si="26"/>
        <v>145</v>
      </c>
      <c r="U22" s="273">
        <f>SUMIFS('Checking Transaction Log'!$E:$E,'Checking Transaction Log'!$C:$C,"&gt;="&amp;U1,'Checking Transaction Log'!$C:$C,"&lt;="&amp;V1,'Checking Transaction Log'!$A:$A,"F",'Checking Transaction Log'!$B:$B,17)</f>
        <v>0</v>
      </c>
      <c r="V22" s="273">
        <f t="shared" si="27"/>
        <v>145</v>
      </c>
      <c r="W22" s="236">
        <f>SUMIFS('Checking Transaction Log'!$E:$E,'Checking Transaction Log'!$C:$C,"&gt;="&amp;W1,'Checking Transaction Log'!$C:$C,"&lt;="&amp;X1,'Checking Transaction Log'!$A:$A,"F",'Checking Transaction Log'!$B:$B,17)</f>
        <v>0</v>
      </c>
      <c r="X22" s="236">
        <f t="shared" si="28"/>
        <v>145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9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428.45070422535218</v>
      </c>
      <c r="E23" s="289">
        <f t="shared" si="18"/>
        <v>2000</v>
      </c>
      <c r="F23" s="289">
        <f t="shared" si="19"/>
        <v>0</v>
      </c>
      <c r="G23" s="269">
        <f t="shared" si="20"/>
        <v>0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214.22535211267609</v>
      </c>
      <c r="E24" s="289">
        <f t="shared" si="18"/>
        <v>1000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0</v>
      </c>
      <c r="T24" s="232">
        <f t="shared" si="26"/>
        <v>200</v>
      </c>
      <c r="U24" s="273">
        <f>SUMIFS('Checking Transaction Log'!$E:$E,'Checking Transaction Log'!$C:$C,"&gt;="&amp;U1,'Checking Transaction Log'!$C:$C,"&lt;="&amp;V1,'Checking Transaction Log'!$A:$A,"F",'Checking Transaction Log'!$B:$B,19)</f>
        <v>0</v>
      </c>
      <c r="V24" s="273">
        <f t="shared" si="27"/>
        <v>200</v>
      </c>
      <c r="W24" s="236">
        <f>SUMIFS('Checking Transaction Log'!$E:$E,'Checking Transaction Log'!$C:$C,"&gt;="&amp;W1,'Checking Transaction Log'!$C:$C,"&lt;="&amp;X1,'Checking Transaction Log'!$A:$A,"F",'Checking Transaction Log'!$B:$B,19)</f>
        <v>0</v>
      </c>
      <c r="X24" s="236">
        <f t="shared" si="28"/>
        <v>200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9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0</v>
      </c>
      <c r="E25" s="289">
        <f t="shared" si="18"/>
        <v>0</v>
      </c>
      <c r="F25" s="289">
        <f t="shared" si="19"/>
        <v>2400</v>
      </c>
      <c r="G25" s="269">
        <f t="shared" si="20"/>
        <v>1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0</v>
      </c>
      <c r="R25" s="270">
        <f t="shared" si="25"/>
        <v>600</v>
      </c>
      <c r="S25" s="232">
        <f>SUMIFS('Checking Transaction Log'!$E:$E,'Checking Transaction Log'!$C:$C,"&gt;="&amp;S1,'Checking Transaction Log'!$C:$C,"&lt;="&amp;T1,'Checking Transaction Log'!$A:$A,"F",'Checking Transaction Log'!$B:$B,20)</f>
        <v>0</v>
      </c>
      <c r="T25" s="232">
        <f t="shared" si="26"/>
        <v>600</v>
      </c>
      <c r="U25" s="273">
        <f>SUMIFS('Checking Transaction Log'!$E:$E,'Checking Transaction Log'!$C:$C,"&gt;="&amp;U1,'Checking Transaction Log'!$C:$C,"&lt;="&amp;V1,'Checking Transaction Log'!$A:$A,"F",'Checking Transaction Log'!$B:$B,20)</f>
        <v>0</v>
      </c>
      <c r="V25" s="273">
        <f t="shared" si="27"/>
        <v>600</v>
      </c>
      <c r="W25" s="236">
        <f>SUMIFS('Checking Transaction Log'!$E:$E,'Checking Transaction Log'!$C:$C,"&gt;="&amp;W1,'Checking Transaction Log'!$C:$C,"&lt;="&amp;X1,'Checking Transaction Log'!$A:$A,"F",'Checking Transaction Log'!$B:$B,20)</f>
        <v>0</v>
      </c>
      <c r="X25" s="236">
        <f t="shared" si="28"/>
        <v>600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103.26947323943661</v>
      </c>
      <c r="E26" s="289">
        <f t="shared" si="18"/>
        <v>482.05999999999995</v>
      </c>
      <c r="F26" s="289">
        <f t="shared" si="19"/>
        <v>-61.059999999999988</v>
      </c>
      <c r="G26" s="269">
        <f t="shared" si="20"/>
        <v>-0.14503562945368165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0</v>
      </c>
      <c r="T26" s="232">
        <f t="shared" si="26"/>
        <v>85</v>
      </c>
      <c r="U26" s="273">
        <f>SUMIFS('Checking Transaction Log'!$E:$E,'Checking Transaction Log'!$C:$C,"&gt;="&amp;U1,'Checking Transaction Log'!$C:$C,"&lt;="&amp;V1,'Checking Transaction Log'!$A:$A,"F",'Checking Transaction Log'!$B:$B,21)</f>
        <v>0</v>
      </c>
      <c r="V26" s="273">
        <f t="shared" si="27"/>
        <v>85</v>
      </c>
      <c r="W26" s="236">
        <f>SUMIFS('Checking Transaction Log'!$E:$E,'Checking Transaction Log'!$C:$C,"&gt;="&amp;W1,'Checking Transaction Log'!$C:$C,"&lt;="&amp;X1,'Checking Transaction Log'!$A:$A,"F",'Checking Transaction Log'!$B:$B,21)</f>
        <v>0</v>
      </c>
      <c r="X26" s="236">
        <f t="shared" si="28"/>
        <v>85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115.15469577464789</v>
      </c>
      <c r="E27" s="289">
        <f t="shared" si="18"/>
        <v>537.54</v>
      </c>
      <c r="F27" s="289">
        <f t="shared" si="19"/>
        <v>-41.759999999999977</v>
      </c>
      <c r="G27" s="269">
        <f t="shared" si="20"/>
        <v>-8.4230908870870147E-2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95.78</v>
      </c>
      <c r="R27" s="270">
        <f t="shared" si="25"/>
        <v>4.2199999999999989</v>
      </c>
      <c r="S27" s="232">
        <f>SUMIFS('Checking Transaction Log'!$E:$E,'Checking Transaction Log'!$C:$C,"&gt;="&amp;S1,'Checking Transaction Log'!$C:$C,"&lt;="&amp;T1,'Checking Transaction Log'!$A:$A,"F",'Checking Transaction Log'!$B:$B,22)</f>
        <v>0</v>
      </c>
      <c r="T27" s="232">
        <f t="shared" si="26"/>
        <v>100</v>
      </c>
      <c r="U27" s="273">
        <f>SUMIFS('Checking Transaction Log'!$E:$E,'Checking Transaction Log'!$C:$C,"&gt;="&amp;U1,'Checking Transaction Log'!$C:$C,"&lt;="&amp;V1,'Checking Transaction Log'!$A:$A,"F",'Checking Transaction Log'!$B:$B,22)</f>
        <v>0</v>
      </c>
      <c r="V27" s="273">
        <f t="shared" si="27"/>
        <v>100</v>
      </c>
      <c r="W27" s="236">
        <f>SUMIFS('Checking Transaction Log'!$E:$E,'Checking Transaction Log'!$C:$C,"&gt;="&amp;W1,'Checking Transaction Log'!$C:$C,"&lt;="&amp;X1,'Checking Transaction Log'!$A:$A,"F",'Checking Transaction Log'!$B:$B,22)</f>
        <v>0</v>
      </c>
      <c r="X27" s="236">
        <f t="shared" si="28"/>
        <v>100</v>
      </c>
      <c r="Y27" s="276">
        <f>SUMIFS('Checking Transaction Log'!$E:$E,'Checking Transaction Log'!$C:$C,"&gt;="&amp;Y1,'Checking Transaction Log'!$C:$C,"&lt;="&amp;Z1,'Checking Transaction Log'!$A:$A,"F",'Checking Transaction Log'!$B:$B,22)</f>
        <v>0</v>
      </c>
      <c r="Z27" s="276">
        <f t="shared" si="29"/>
        <v>100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1124.858763380282</v>
      </c>
      <c r="E28" s="289">
        <f t="shared" si="18"/>
        <v>5250.8200000000006</v>
      </c>
      <c r="F28" s="289">
        <f t="shared" si="19"/>
        <v>78.639999999999418</v>
      </c>
      <c r="G28" s="269">
        <f t="shared" si="20"/>
        <v>1.4755716338991087E-2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529.46</v>
      </c>
      <c r="R28" s="270">
        <f t="shared" si="25"/>
        <v>670.54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0</v>
      </c>
      <c r="T28" s="232">
        <f t="shared" si="26"/>
        <v>1200</v>
      </c>
      <c r="U28" s="273">
        <f>SUMIFS('Checking Transaction Log'!$E:$E,'Checking Transaction Log'!$C:$C,"&gt;="&amp;U1,'Checking Transaction Log'!$C:$C,"&lt;="&amp;V1,'Checking Transaction Log'!$A:$A,"F",'Checking Transaction Log'!$B:$B,23)</f>
        <v>0</v>
      </c>
      <c r="V28" s="273">
        <f t="shared" si="27"/>
        <v>1200</v>
      </c>
      <c r="W28" s="236">
        <f>SUMIFS('Checking Transaction Log'!$E:$E,'Checking Transaction Log'!$C:$C,"&gt;="&amp;W1,'Checking Transaction Log'!$C:$C,"&lt;="&amp;X1,'Checking Transaction Log'!$A:$A,"F",'Checking Transaction Log'!$B:$B,23)</f>
        <v>0</v>
      </c>
      <c r="X28" s="236">
        <f t="shared" si="28"/>
        <v>1200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118.60800845070422</v>
      </c>
      <c r="E29" s="289">
        <f t="shared" si="18"/>
        <v>553.66</v>
      </c>
      <c r="F29" s="289">
        <f t="shared" si="19"/>
        <v>36.260000000000005</v>
      </c>
      <c r="G29" s="269">
        <f t="shared" si="20"/>
        <v>6.1465961486303233E-2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0</v>
      </c>
      <c r="T29" s="232">
        <f t="shared" si="26"/>
        <v>120</v>
      </c>
      <c r="U29" s="273">
        <f>SUMIFS('Checking Transaction Log'!$E:$E,'Checking Transaction Log'!$C:$C,"&gt;="&amp;U1,'Checking Transaction Log'!$C:$C,"&lt;="&amp;V1,'Checking Transaction Log'!$A:$A,"F",'Checking Transaction Log'!$B:$B,24)</f>
        <v>0</v>
      </c>
      <c r="V29" s="273">
        <f t="shared" si="27"/>
        <v>120</v>
      </c>
      <c r="W29" s="236">
        <f>SUMIFS('Checking Transaction Log'!$E:$E,'Checking Transaction Log'!$C:$C,"&gt;="&amp;W1,'Checking Transaction Log'!$C:$C,"&lt;="&amp;X1,'Checking Transaction Log'!$A:$A,"F",'Checking Transaction Log'!$B:$B,24)</f>
        <v>0</v>
      </c>
      <c r="X29" s="236">
        <f t="shared" si="28"/>
        <v>120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82.187556338028187</v>
      </c>
      <c r="E30" s="289">
        <f t="shared" si="18"/>
        <v>383.65000000000003</v>
      </c>
      <c r="F30" s="289">
        <f t="shared" si="19"/>
        <v>-53.849999999999994</v>
      </c>
      <c r="G30" s="269">
        <f t="shared" si="20"/>
        <v>-0.16328077622801684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29.8</v>
      </c>
      <c r="R30" s="270">
        <f t="shared" si="25"/>
        <v>45.2</v>
      </c>
      <c r="S30" s="232">
        <f>SUMIFS('Checking Transaction Log'!$E:$E,'Checking Transaction Log'!$C:$C,"&gt;="&amp;S1,'Checking Transaction Log'!$C:$C,"&lt;="&amp;T1,'Checking Transaction Log'!$A:$A,"F",'Checking Transaction Log'!$B:$B,42)</f>
        <v>0</v>
      </c>
      <c r="T30" s="232">
        <f t="shared" si="26"/>
        <v>75</v>
      </c>
      <c r="U30" s="273">
        <f>SUMIFS('Checking Transaction Log'!$E:$E,'Checking Transaction Log'!$C:$C,"&gt;="&amp;U1,'Checking Transaction Log'!$C:$C,"&lt;="&amp;V1,'Checking Transaction Log'!$A:$A,"F",'Checking Transaction Log'!$B:$B,42)</f>
        <v>0</v>
      </c>
      <c r="V30" s="273">
        <f t="shared" si="27"/>
        <v>75</v>
      </c>
      <c r="W30" s="236">
        <f>SUMIFS('Checking Transaction Log'!$E:$E,'Checking Transaction Log'!$C:$C,"&gt;="&amp;W1,'Checking Transaction Log'!$C:$C,"&lt;="&amp;X1,'Checking Transaction Log'!$A:$A,"F",'Checking Transaction Log'!$B:$B,42)</f>
        <v>0</v>
      </c>
      <c r="X30" s="236">
        <f t="shared" si="28"/>
        <v>75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63.048663380281688</v>
      </c>
      <c r="E31" s="289">
        <f t="shared" si="18"/>
        <v>294.31</v>
      </c>
      <c r="F31" s="289">
        <f t="shared" si="19"/>
        <v>28.039999999999992</v>
      </c>
      <c r="G31" s="269">
        <f t="shared" si="20"/>
        <v>8.6986195129517663E-2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22.35</v>
      </c>
      <c r="R31" s="270">
        <f t="shared" si="25"/>
        <v>52.65</v>
      </c>
      <c r="S31" s="232">
        <f>SUMIFS('Checking Transaction Log'!$E:$E,'Checking Transaction Log'!$C:$C,"&gt;="&amp;S1,'Checking Transaction Log'!$C:$C,"&lt;="&amp;T1,'Checking Transaction Log'!$A:$A,"F",'Checking Transaction Log'!$B:$B,43)</f>
        <v>0</v>
      </c>
      <c r="T31" s="232">
        <f t="shared" si="26"/>
        <v>75</v>
      </c>
      <c r="U31" s="273">
        <f>SUMIFS('Checking Transaction Log'!$E:$E,'Checking Transaction Log'!$C:$C,"&gt;="&amp;U1,'Checking Transaction Log'!$C:$C,"&lt;="&amp;V1,'Checking Transaction Log'!$A:$A,"F",'Checking Transaction Log'!$B:$B,43)</f>
        <v>0</v>
      </c>
      <c r="V31" s="273">
        <f t="shared" si="27"/>
        <v>75</v>
      </c>
      <c r="W31" s="236">
        <f>SUMIFS('Checking Transaction Log'!$E:$E,'Checking Transaction Log'!$C:$C,"&gt;="&amp;W1,'Checking Transaction Log'!$C:$C,"&lt;="&amp;X1,'Checking Transaction Log'!$A:$A,"F",'Checking Transaction Log'!$B:$B,43)</f>
        <v>0</v>
      </c>
      <c r="X31" s="236">
        <f t="shared" si="28"/>
        <v>75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299.91549295774649</v>
      </c>
      <c r="E33" s="289">
        <f t="shared" ref="E33:E43" si="34">Q33+S33+U33+W33+Y33+AA33+AC33+AE33+I33+K33+M33+O33</f>
        <v>1400</v>
      </c>
      <c r="F33" s="289">
        <f t="shared" ref="F33:F43" si="35">J33+L33+N33+P33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0</v>
      </c>
      <c r="R33" s="270">
        <f t="shared" ref="R33:R43" si="41">H33-Q33</f>
        <v>350</v>
      </c>
      <c r="S33" s="232">
        <f>SUMIFS('Checking Transaction Log'!$E:$E,'Checking Transaction Log'!$C:$C,"&gt;="&amp;S1,'Checking Transaction Log'!$C:$C,"&lt;="&amp;T1,'Checking Transaction Log'!$A:$A,"R",'Checking Transaction Log'!$B:$B,25)</f>
        <v>0</v>
      </c>
      <c r="T33" s="232">
        <f t="shared" ref="T33:T43" si="42">H33-S33</f>
        <v>350</v>
      </c>
      <c r="U33" s="273">
        <f>SUMIFS('Checking Transaction Log'!$E:$E,'Checking Transaction Log'!$C:$C,"&gt;="&amp;U1,'Checking Transaction Log'!$C:$C,"&lt;="&amp;V1,'Checking Transaction Log'!$A:$A,"R",'Checking Transaction Log'!$B:$B,25)</f>
        <v>0</v>
      </c>
      <c r="V33" s="273">
        <f t="shared" ref="V33:V43" si="43">H33-U33</f>
        <v>350</v>
      </c>
      <c r="W33" s="236">
        <f>SUMIFS('Checking Transaction Log'!$E:$E,'Checking Transaction Log'!$C:$C,"&gt;="&amp;W1,'Checking Transaction Log'!$C:$C,"&lt;="&amp;X1,'Checking Transaction Log'!$A:$A,"R",'Checking Transaction Log'!$B:$B,25)</f>
        <v>0</v>
      </c>
      <c r="X33" s="236">
        <f t="shared" ref="X33:X43" si="44">H33-W33</f>
        <v>350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274.20845070422536</v>
      </c>
      <c r="E34" s="289">
        <f t="shared" si="34"/>
        <v>1280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0</v>
      </c>
      <c r="R34" s="270">
        <f t="shared" si="41"/>
        <v>320</v>
      </c>
      <c r="S34" s="232">
        <f>SUMIFS('Checking Transaction Log'!$E:$E,'Checking Transaction Log'!$C:$C,"&gt;="&amp;S1,'Checking Transaction Log'!$C:$C,"&lt;="&amp;T1,'Checking Transaction Log'!$A:$A,"R",'Checking Transaction Log'!$B:$B,26)</f>
        <v>0</v>
      </c>
      <c r="T34" s="232">
        <f t="shared" si="42"/>
        <v>320</v>
      </c>
      <c r="U34" s="273">
        <f>SUMIFS('Checking Transaction Log'!$E:$E,'Checking Transaction Log'!$C:$C,"&gt;="&amp;U1,'Checking Transaction Log'!$C:$C,"&lt;="&amp;V1,'Checking Transaction Log'!$A:$A,"R",'Checking Transaction Log'!$B:$B,26)</f>
        <v>0</v>
      </c>
      <c r="V34" s="273">
        <f t="shared" si="43"/>
        <v>320</v>
      </c>
      <c r="W34" s="236">
        <f>SUMIFS('Checking Transaction Log'!$E:$E,'Checking Transaction Log'!$C:$C,"&gt;="&amp;W1,'Checking Transaction Log'!$C:$C,"&lt;="&amp;X1,'Checking Transaction Log'!$A:$A,"R",'Checking Transaction Log'!$B:$B,26)</f>
        <v>0</v>
      </c>
      <c r="X34" s="236">
        <f t="shared" si="44"/>
        <v>320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21.422535211267604</v>
      </c>
      <c r="E35" s="289">
        <f t="shared" si="34"/>
        <v>100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0</v>
      </c>
      <c r="R35" s="270">
        <f t="shared" si="41"/>
        <v>25</v>
      </c>
      <c r="S35" s="232">
        <f>SUMIFS('Checking Transaction Log'!$E:$E,'Checking Transaction Log'!$C:$C,"&gt;="&amp;S1,'Checking Transaction Log'!$C:$C,"&lt;="&amp;T1,'Checking Transaction Log'!$A:$A,"R",'Checking Transaction Log'!$B:$B,27)</f>
        <v>0</v>
      </c>
      <c r="T35" s="232">
        <f t="shared" si="42"/>
        <v>25</v>
      </c>
      <c r="U35" s="273">
        <f>SUMIFS('Checking Transaction Log'!$E:$E,'Checking Transaction Log'!$C:$C,"&gt;="&amp;U1,'Checking Transaction Log'!$C:$C,"&lt;="&amp;V1,'Checking Transaction Log'!$A:$A,"R",'Checking Transaction Log'!$B:$B,27)</f>
        <v>0</v>
      </c>
      <c r="V35" s="273">
        <f t="shared" si="43"/>
        <v>25</v>
      </c>
      <c r="W35" s="236">
        <f>SUMIFS('Checking Transaction Log'!$E:$E,'Checking Transaction Log'!$C:$C,"&gt;="&amp;W1,'Checking Transaction Log'!$C:$C,"&lt;="&amp;X1,'Checking Transaction Log'!$A:$A,"R",'Checking Transaction Log'!$B:$B,27)</f>
        <v>0</v>
      </c>
      <c r="X35" s="236">
        <f t="shared" si="44"/>
        <v>25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21.422535211267604</v>
      </c>
      <c r="E36" s="289">
        <f t="shared" si="34"/>
        <v>100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0</v>
      </c>
      <c r="R36" s="270">
        <f t="shared" si="41"/>
        <v>25</v>
      </c>
      <c r="S36" s="232">
        <f>SUMIFS('Checking Transaction Log'!$E:$E,'Checking Transaction Log'!$C:$C,"&gt;="&amp;S1,'Checking Transaction Log'!$C:$C,"&lt;="&amp;T1,'Checking Transaction Log'!$A:$A,"R",'Checking Transaction Log'!$B:$B,28)</f>
        <v>0</v>
      </c>
      <c r="T36" s="232">
        <f t="shared" si="42"/>
        <v>25</v>
      </c>
      <c r="U36" s="273">
        <f>SUMIFS('Checking Transaction Log'!$E:$E,'Checking Transaction Log'!$C:$C,"&gt;="&amp;U1,'Checking Transaction Log'!$C:$C,"&lt;="&amp;V1,'Checking Transaction Log'!$A:$A,"R",'Checking Transaction Log'!$B:$B,28)</f>
        <v>0</v>
      </c>
      <c r="V36" s="273">
        <f t="shared" si="43"/>
        <v>25</v>
      </c>
      <c r="W36" s="236">
        <f>SUMIFS('Checking Transaction Log'!$E:$E,'Checking Transaction Log'!$C:$C,"&gt;="&amp;W1,'Checking Transaction Log'!$C:$C,"&lt;="&amp;X1,'Checking Transaction Log'!$A:$A,"R",'Checking Transaction Log'!$B:$B,28)</f>
        <v>0</v>
      </c>
      <c r="X36" s="236">
        <f t="shared" si="44"/>
        <v>25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38.560563380281693</v>
      </c>
      <c r="E37" s="289">
        <f t="shared" si="34"/>
        <v>180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0</v>
      </c>
      <c r="R37" s="270">
        <f t="shared" si="41"/>
        <v>45</v>
      </c>
      <c r="S37" s="232">
        <f>SUMIFS('Checking Transaction Log'!$E:$E,'Checking Transaction Log'!$C:$C,"&gt;="&amp;S1,'Checking Transaction Log'!$C:$C,"&lt;="&amp;T1,'Checking Transaction Log'!$A:$A,"R",'Checking Transaction Log'!$B:$B,29)</f>
        <v>0</v>
      </c>
      <c r="T37" s="232">
        <f t="shared" si="42"/>
        <v>45</v>
      </c>
      <c r="U37" s="273">
        <f>SUMIFS('Checking Transaction Log'!$E:$E,'Checking Transaction Log'!$C:$C,"&gt;="&amp;U1,'Checking Transaction Log'!$C:$C,"&lt;="&amp;V1,'Checking Transaction Log'!$A:$A,"R",'Checking Transaction Log'!$B:$B,29)</f>
        <v>0</v>
      </c>
      <c r="V37" s="273">
        <f t="shared" si="43"/>
        <v>45</v>
      </c>
      <c r="W37" s="236">
        <f>SUMIFS('Checking Transaction Log'!$E:$E,'Checking Transaction Log'!$C:$C,"&gt;="&amp;W1,'Checking Transaction Log'!$C:$C,"&lt;="&amp;X1,'Checking Transaction Log'!$A:$A,"R",'Checking Transaction Log'!$B:$B,29)</f>
        <v>0</v>
      </c>
      <c r="X37" s="236">
        <f t="shared" si="44"/>
        <v>45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342.76056338028167</v>
      </c>
      <c r="E38" s="289">
        <f t="shared" si="34"/>
        <v>1600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0</v>
      </c>
      <c r="R38" s="270">
        <f t="shared" si="41"/>
        <v>400</v>
      </c>
      <c r="S38" s="232">
        <f>SUMIFS('Checking Transaction Log'!$E:$E,'Checking Transaction Log'!$C:$C,"&gt;="&amp;S1,'Checking Transaction Log'!$C:$C,"&lt;="&amp;T1,'Checking Transaction Log'!$A:$A,"R",'Checking Transaction Log'!$B:$B,30)</f>
        <v>0</v>
      </c>
      <c r="T38" s="232">
        <f t="shared" si="42"/>
        <v>400</v>
      </c>
      <c r="U38" s="273">
        <f>SUMIFS('Checking Transaction Log'!$E:$E,'Checking Transaction Log'!$C:$C,"&gt;="&amp;U1,'Checking Transaction Log'!$C:$C,"&lt;="&amp;V1,'Checking Transaction Log'!$A:$A,"R",'Checking Transaction Log'!$B:$B,30)</f>
        <v>0</v>
      </c>
      <c r="V38" s="273">
        <f t="shared" si="43"/>
        <v>400</v>
      </c>
      <c r="W38" s="236">
        <f>SUMIFS('Checking Transaction Log'!$E:$E,'Checking Transaction Log'!$C:$C,"&gt;="&amp;W1,'Checking Transaction Log'!$C:$C,"&lt;="&amp;X1,'Checking Transaction Log'!$A:$A,"R",'Checking Transaction Log'!$B:$B,30)</f>
        <v>0</v>
      </c>
      <c r="X38" s="236">
        <f t="shared" si="44"/>
        <v>400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321.33802816901408</v>
      </c>
      <c r="E39" s="289">
        <f t="shared" si="34"/>
        <v>1500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0</v>
      </c>
      <c r="R39" s="270">
        <f t="shared" si="41"/>
        <v>375</v>
      </c>
      <c r="S39" s="232">
        <f>SUMIFS('Checking Transaction Log'!$E:$E,'Checking Transaction Log'!$C:$C,"&gt;="&amp;S1,'Checking Transaction Log'!$C:$C,"&lt;="&amp;T1,'Checking Transaction Log'!$A:$A,"R",'Checking Transaction Log'!$B:$B,31)</f>
        <v>0</v>
      </c>
      <c r="T39" s="232">
        <f t="shared" si="42"/>
        <v>375</v>
      </c>
      <c r="U39" s="273">
        <f>SUMIFS('Checking Transaction Log'!$E:$E,'Checking Transaction Log'!$C:$C,"&gt;="&amp;U1,'Checking Transaction Log'!$C:$C,"&lt;="&amp;V1,'Checking Transaction Log'!$A:$A,"R",'Checking Transaction Log'!$B:$B,31)</f>
        <v>0</v>
      </c>
      <c r="V39" s="273">
        <f t="shared" si="43"/>
        <v>375</v>
      </c>
      <c r="W39" s="236">
        <f>SUMIFS('Checking Transaction Log'!$E:$E,'Checking Transaction Log'!$C:$C,"&gt;="&amp;W1,'Checking Transaction Log'!$C:$C,"&lt;="&amp;X1,'Checking Transaction Log'!$A:$A,"R",'Checking Transaction Log'!$B:$B,31)</f>
        <v>0</v>
      </c>
      <c r="X39" s="236">
        <f t="shared" si="44"/>
        <v>375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85.690140845070417</v>
      </c>
      <c r="E40" s="289">
        <f t="shared" si="34"/>
        <v>400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0</v>
      </c>
      <c r="R40" s="270">
        <f t="shared" si="41"/>
        <v>100</v>
      </c>
      <c r="S40" s="232">
        <f>SUMIFS('Checking Transaction Log'!$E:$E,'Checking Transaction Log'!$C:$C,"&gt;="&amp;S1,'Checking Transaction Log'!$C:$C,"&lt;="&amp;T1,'Checking Transaction Log'!$A:$A,"R",'Checking Transaction Log'!$B:$B,32)</f>
        <v>0</v>
      </c>
      <c r="T40" s="232">
        <f t="shared" si="42"/>
        <v>100</v>
      </c>
      <c r="U40" s="273">
        <f>SUMIFS('Checking Transaction Log'!$E:$E,'Checking Transaction Log'!$C:$C,"&gt;="&amp;U1,'Checking Transaction Log'!$C:$C,"&lt;="&amp;V1,'Checking Transaction Log'!$A:$A,"R",'Checking Transaction Log'!$B:$B,32)</f>
        <v>0</v>
      </c>
      <c r="V40" s="273">
        <f t="shared" si="43"/>
        <v>100</v>
      </c>
      <c r="W40" s="236">
        <f>SUMIFS('Checking Transaction Log'!$E:$E,'Checking Transaction Log'!$C:$C,"&gt;="&amp;W1,'Checking Transaction Log'!$C:$C,"&lt;="&amp;X1,'Checking Transaction Log'!$A:$A,"R",'Checking Transaction Log'!$B:$B,32)</f>
        <v>0</v>
      </c>
      <c r="X40" s="236">
        <f t="shared" si="44"/>
        <v>100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72.836619718309862</v>
      </c>
      <c r="E41" s="289">
        <f t="shared" si="34"/>
        <v>340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0</v>
      </c>
      <c r="R41" s="270">
        <f t="shared" si="41"/>
        <v>85</v>
      </c>
      <c r="S41" s="232">
        <f>SUMIFS('Checking Transaction Log'!$E:$E,'Checking Transaction Log'!$C:$C,"&gt;="&amp;S1,'Checking Transaction Log'!$C:$C,"&lt;="&amp;T1,'Checking Transaction Log'!$A:$A,"R",'Checking Transaction Log'!$B:$B,33)</f>
        <v>0</v>
      </c>
      <c r="T41" s="232">
        <f t="shared" si="42"/>
        <v>85</v>
      </c>
      <c r="U41" s="273">
        <f>SUMIFS('Checking Transaction Log'!$E:$E,'Checking Transaction Log'!$C:$C,"&gt;="&amp;U1,'Checking Transaction Log'!$C:$C,"&lt;="&amp;V1,'Checking Transaction Log'!$A:$A,"R",'Checking Transaction Log'!$B:$B,33)</f>
        <v>0</v>
      </c>
      <c r="V41" s="273">
        <f t="shared" si="43"/>
        <v>85</v>
      </c>
      <c r="W41" s="236">
        <f>SUMIFS('Checking Transaction Log'!$E:$E,'Checking Transaction Log'!$C:$C,"&gt;="&amp;W1,'Checking Transaction Log'!$C:$C,"&lt;="&amp;X1,'Checking Transaction Log'!$A:$A,"R",'Checking Transaction Log'!$B:$B,33)</f>
        <v>0</v>
      </c>
      <c r="X41" s="236">
        <f t="shared" si="44"/>
        <v>85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197.087323943662</v>
      </c>
      <c r="E42" s="289">
        <f t="shared" si="34"/>
        <v>920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0</v>
      </c>
      <c r="R42" s="270">
        <f t="shared" si="41"/>
        <v>230</v>
      </c>
      <c r="S42" s="232">
        <f>SUMIFS('Checking Transaction Log'!$E:$E,'Checking Transaction Log'!$C:$C,"&gt;="&amp;S1,'Checking Transaction Log'!$C:$C,"&lt;="&amp;T1,'Checking Transaction Log'!$A:$A,"R",'Checking Transaction Log'!$B:$B,34)</f>
        <v>0</v>
      </c>
      <c r="T42" s="232">
        <f t="shared" si="42"/>
        <v>230</v>
      </c>
      <c r="U42" s="273">
        <f>SUMIFS('Checking Transaction Log'!$E:$E,'Checking Transaction Log'!$C:$C,"&gt;="&amp;U1,'Checking Transaction Log'!$C:$C,"&lt;="&amp;V1,'Checking Transaction Log'!$A:$A,"R",'Checking Transaction Log'!$B:$B,34)</f>
        <v>0</v>
      </c>
      <c r="V42" s="273">
        <f t="shared" si="43"/>
        <v>230</v>
      </c>
      <c r="W42" s="236">
        <f>SUMIFS('Checking Transaction Log'!$E:$E,'Checking Transaction Log'!$C:$C,"&gt;="&amp;W1,'Checking Transaction Log'!$C:$C,"&lt;="&amp;X1,'Checking Transaction Log'!$A:$A,"R",'Checking Transaction Log'!$B:$B,34)</f>
        <v>0</v>
      </c>
      <c r="X42" s="236">
        <f t="shared" si="44"/>
        <v>230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38.560563380281693</v>
      </c>
      <c r="E43" s="289">
        <f t="shared" si="34"/>
        <v>180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0</v>
      </c>
      <c r="R43" s="270">
        <f t="shared" si="41"/>
        <v>45</v>
      </c>
      <c r="S43" s="232">
        <f>SUMIFS('Checking Transaction Log'!$E:$E,'Checking Transaction Log'!$C:$C,"&gt;="&amp;S1,'Checking Transaction Log'!$C:$C,"&lt;="&amp;T1,'Checking Transaction Log'!$A:$A,"R",'Checking Transaction Log'!$B:$B,35)</f>
        <v>0</v>
      </c>
      <c r="T43" s="232">
        <f t="shared" si="42"/>
        <v>45</v>
      </c>
      <c r="U43" s="273">
        <f>SUMIFS('Checking Transaction Log'!$E:$E,'Checking Transaction Log'!$C:$C,"&gt;="&amp;U1,'Checking Transaction Log'!$C:$C,"&lt;="&amp;V1,'Checking Transaction Log'!$A:$A,"R",'Checking Transaction Log'!$B:$B,35)</f>
        <v>0</v>
      </c>
      <c r="V43" s="273">
        <f t="shared" si="43"/>
        <v>45</v>
      </c>
      <c r="W43" s="236">
        <f>SUMIFS('Checking Transaction Log'!$E:$E,'Checking Transaction Log'!$C:$C,"&gt;="&amp;W1,'Checking Transaction Log'!$C:$C,"&lt;="&amp;X1,'Checking Transaction Log'!$A:$A,"R",'Checking Transaction Log'!$B:$B,35)</f>
        <v>0</v>
      </c>
      <c r="X43" s="236">
        <f t="shared" si="44"/>
        <v>45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53.556338028169023</v>
      </c>
      <c r="E45" s="289">
        <f t="shared" ref="E45:E46" si="50">Q45+S45+U45+W45+Y45+AA45+AC45+AE45+I45+K45+M45+O45</f>
        <v>250</v>
      </c>
      <c r="F45" s="289">
        <f t="shared" ref="F45:F46" si="51">J45+L45+N45+P45</f>
        <v>0</v>
      </c>
      <c r="G45" s="269">
        <f t="shared" ref="G45:G46" si="52">1-((E45/SUM(E45:F45)))</f>
        <v>0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3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4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5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6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7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0</v>
      </c>
      <c r="T45" s="232">
        <f t="shared" ref="T45:T46" si="58">H45-S45</f>
        <v>50</v>
      </c>
      <c r="U45" s="273">
        <f>SUMIFS('Checking Transaction Log'!$E:$E,'Checking Transaction Log'!$C:$C,"&gt;="&amp;U1,'Checking Transaction Log'!$C:$C,"&lt;="&amp;V1,'Checking Transaction Log'!$A:$A,"s",'Checking Transaction Log'!$B:$B,36)</f>
        <v>0</v>
      </c>
      <c r="V45" s="273">
        <f t="shared" ref="V45:V46" si="59">H45-U45</f>
        <v>50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60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0</v>
      </c>
      <c r="Z45" s="276">
        <f t="shared" ref="Z45:Z46" si="61">H45-Y45</f>
        <v>50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2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3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4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3617.3985845070415</v>
      </c>
      <c r="E46" s="289">
        <f t="shared" si="50"/>
        <v>16885.949999999997</v>
      </c>
      <c r="F46" s="289">
        <f t="shared" si="51"/>
        <v>-817.21597936001172</v>
      </c>
      <c r="G46" s="269">
        <f t="shared" si="52"/>
        <v>-5.0857521090977853E-2</v>
      </c>
      <c r="H46" s="289">
        <f>'Proposed Budget'!D46</f>
        <v>4017.1835051599969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3"/>
        <v>822.54350515999704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4"/>
        <v>252.27350515999706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5"/>
        <v>-292.39649484000302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6"/>
        <v>-1599.6364948400028</v>
      </c>
      <c r="Q46" s="270">
        <f>SUMIFS('Checking Transaction Log'!$E:$E,'Checking Transaction Log'!$C:$C,"&gt;="&amp;Q1,'Checking Transaction Log'!$C:$C,"&lt;="&amp;R1,'Checking Transaction Log'!$A:$A,"s",'Checking Transaction Log'!$B:$B,37)</f>
        <v>0</v>
      </c>
      <c r="R46" s="270">
        <f t="shared" si="57"/>
        <v>4017.1835051599969</v>
      </c>
      <c r="S46" s="232">
        <f>SUMIFS('Checking Transaction Log'!$E:$E,'Checking Transaction Log'!$C:$C,"&gt;="&amp;S1,'Checking Transaction Log'!$C:$C,"&lt;="&amp;T1,'Checking Transaction Log'!$A:$A,"s",'Checking Transaction Log'!$B:$B,37)</f>
        <v>0</v>
      </c>
      <c r="T46" s="232">
        <f t="shared" si="58"/>
        <v>4017.1835051599969</v>
      </c>
      <c r="U46" s="273">
        <f>SUMIFS('Checking Transaction Log'!$E:$E,'Checking Transaction Log'!$C:$C,"&gt;="&amp;U1,'Checking Transaction Log'!$C:$C,"&lt;="&amp;V1,'Checking Transaction Log'!$A:$A,"s",'Checking Transaction Log'!$B:$B,37)</f>
        <v>0</v>
      </c>
      <c r="V46" s="273">
        <f t="shared" si="59"/>
        <v>4017.1835051599969</v>
      </c>
      <c r="W46" s="236">
        <f>SUMIFS('Checking Transaction Log'!$E:$E,'Checking Transaction Log'!$C:$C,"&gt;="&amp;W1,'Checking Transaction Log'!$C:$C,"&lt;="&amp;X1,'Checking Transaction Log'!$A:$A,"s",'Checking Transaction Log'!$B:$B,37)</f>
        <v>0</v>
      </c>
      <c r="X46" s="236">
        <f t="shared" si="60"/>
        <v>4017.1835051599969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1"/>
        <v>4017.1835051599969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2"/>
        <v>4017.1835051599969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3"/>
        <v>4017.1835051599969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4"/>
        <v>4017.1835051599969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5">(E49/(TODAY()-$I$1))*30.42</f>
        <v>8587.4695985915478</v>
      </c>
      <c r="E49" s="268">
        <f t="shared" ref="E49:E52" si="66">Q49+S49+U49+W49+Y49+AA49+AC49+AE49+I49+K49+M49+O49</f>
        <v>40086.149999999994</v>
      </c>
      <c r="F49" s="268">
        <f>E49-('Proposed Budget'!J68*14)</f>
        <v>-24283.418043619997</v>
      </c>
      <c r="G49" s="246">
        <f t="shared" ref="G49:G50" si="67">(E49/(E49-F49))-1</f>
        <v>-0.37724997668408089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4597.82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0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0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0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5"/>
        <v>6045.0709690140848</v>
      </c>
      <c r="E50" s="268">
        <f t="shared" si="66"/>
        <v>28218.28</v>
      </c>
      <c r="F50" s="268">
        <f>E50-('Proposed Budget'!J44*14)</f>
        <v>-10474.689069999993</v>
      </c>
      <c r="G50" s="246">
        <f t="shared" si="67"/>
        <v>-0.270712982791527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2763.78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0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0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0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0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5"/>
        <v>901.69807183098601</v>
      </c>
      <c r="E51" s="268">
        <f t="shared" si="66"/>
        <v>4209.1100000000006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0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0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0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5"/>
        <v>685.52112676056333</v>
      </c>
      <c r="E52" s="268">
        <f t="shared" si="66"/>
        <v>3200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75713.539999999994</v>
      </c>
      <c r="F54" s="297">
        <f>F49+F50+E52</f>
        <v>-31558.10711361999</v>
      </c>
      <c r="G54" s="246">
        <f>(E54/(E54-F54))-1</f>
        <v>-0.29418870654791263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7611.6</v>
      </c>
      <c r="R54" s="295"/>
      <c r="S54" s="198">
        <f>SUM(S49:S52)</f>
        <v>0</v>
      </c>
      <c r="T54" s="295"/>
      <c r="U54" s="198">
        <f>SUM(U49:U52)</f>
        <v>0</v>
      </c>
      <c r="V54" s="295"/>
      <c r="W54" s="198">
        <f>SUM(W49:W52)</f>
        <v>0</v>
      </c>
      <c r="X54" s="295"/>
      <c r="Y54" s="198">
        <f>SUM(Y49:Y52)</f>
        <v>0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2705"/>
  <sheetViews>
    <sheetView workbookViewId="0">
      <pane ySplit="4" topLeftCell="A5" activePane="bottomLeft" state="frozen"/>
      <selection pane="bottomLeft" activeCell="D24" sqref="D24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55" t="s">
        <v>261</v>
      </c>
      <c r="B1" s="553"/>
      <c r="C1" s="298" t="s">
        <v>268</v>
      </c>
      <c r="D1" s="299" t="s">
        <v>269</v>
      </c>
      <c r="E1" s="556" t="s">
        <v>270</v>
      </c>
      <c r="F1" s="553"/>
      <c r="G1" s="300">
        <f t="array" aca="1" ref="G1" ca="1">(SUM(INDIRECT("g5:g5")))+J2+L2+N2+P2-R2+T2-G908</f>
        <v>4777.5399999999854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57" t="s">
        <v>39</v>
      </c>
      <c r="R1" s="553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56" t="s">
        <v>39</v>
      </c>
      <c r="F2" s="553"/>
      <c r="G2" s="300">
        <f>R2</f>
        <v>0</v>
      </c>
      <c r="H2" s="301"/>
      <c r="I2" s="314" t="s">
        <v>275</v>
      </c>
      <c r="J2" s="303">
        <f>SUMIFS(E:E,I:I,"1")</f>
        <v>1541.2900000000002</v>
      </c>
      <c r="K2" s="304" t="s">
        <v>276</v>
      </c>
      <c r="L2" s="305">
        <f>(SUMIFS(E:E,I:I,"2"))</f>
        <v>681.06999999999994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56" t="s">
        <v>280</v>
      </c>
      <c r="F3" s="553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289</v>
      </c>
      <c r="B5" s="330">
        <v>5</v>
      </c>
      <c r="C5" s="298">
        <v>46165</v>
      </c>
      <c r="D5" s="299" t="s">
        <v>880</v>
      </c>
      <c r="E5" s="522">
        <v>25</v>
      </c>
      <c r="F5" s="522"/>
      <c r="G5" s="333">
        <f t="shared" ref="G5:G30" si="0">G6-E5+F5</f>
        <v>2555.1799999999853</v>
      </c>
      <c r="H5" s="334" t="s">
        <v>298</v>
      </c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289</v>
      </c>
      <c r="B6" s="330">
        <v>6</v>
      </c>
      <c r="C6" s="298">
        <v>46165</v>
      </c>
      <c r="D6" s="299" t="s">
        <v>878</v>
      </c>
      <c r="E6" s="522">
        <v>50</v>
      </c>
      <c r="F6" s="522"/>
      <c r="G6" s="333">
        <f t="shared" si="0"/>
        <v>2580.1799999999853</v>
      </c>
      <c r="H6" s="334" t="s">
        <v>298</v>
      </c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289</v>
      </c>
      <c r="B7" s="330">
        <v>2</v>
      </c>
      <c r="C7" s="298">
        <v>46165</v>
      </c>
      <c r="D7" s="299" t="s">
        <v>879</v>
      </c>
      <c r="E7" s="522">
        <v>25</v>
      </c>
      <c r="F7" s="522"/>
      <c r="G7" s="333">
        <f t="shared" si="0"/>
        <v>2630.1799999999853</v>
      </c>
      <c r="H7" s="334" t="s">
        <v>298</v>
      </c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289</v>
      </c>
      <c r="B8" s="330">
        <v>6</v>
      </c>
      <c r="C8" s="298">
        <v>46164</v>
      </c>
      <c r="D8" s="299" t="s">
        <v>874</v>
      </c>
      <c r="E8" s="522">
        <v>22</v>
      </c>
      <c r="F8" s="522"/>
      <c r="G8" s="333">
        <f t="shared" si="0"/>
        <v>2655.1799999999853</v>
      </c>
      <c r="H8" s="334"/>
      <c r="I8" s="335"/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289</v>
      </c>
      <c r="B9" s="330">
        <v>3</v>
      </c>
      <c r="C9" s="298">
        <v>46163</v>
      </c>
      <c r="D9" s="299" t="s">
        <v>334</v>
      </c>
      <c r="E9" s="522">
        <v>9.01</v>
      </c>
      <c r="F9" s="522"/>
      <c r="G9" s="333">
        <f t="shared" si="0"/>
        <v>2677.1799999999853</v>
      </c>
      <c r="H9" s="334"/>
      <c r="I9" s="335">
        <v>1</v>
      </c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289</v>
      </c>
      <c r="B10" s="330">
        <v>8</v>
      </c>
      <c r="C10" s="298">
        <v>46163</v>
      </c>
      <c r="D10" s="299" t="s">
        <v>334</v>
      </c>
      <c r="E10" s="522">
        <v>6.8</v>
      </c>
      <c r="F10" s="522"/>
      <c r="G10" s="333">
        <f t="shared" si="0"/>
        <v>2686.1899999999855</v>
      </c>
      <c r="H10" s="334"/>
      <c r="I10" s="335">
        <v>1</v>
      </c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289</v>
      </c>
      <c r="B11" s="330">
        <v>2</v>
      </c>
      <c r="C11" s="298">
        <v>46163</v>
      </c>
      <c r="D11" s="299" t="s">
        <v>358</v>
      </c>
      <c r="E11" s="522">
        <v>16.649999999999999</v>
      </c>
      <c r="F11" s="522"/>
      <c r="G11" s="333">
        <f t="shared" si="0"/>
        <v>2692.9899999999857</v>
      </c>
      <c r="H11" s="334"/>
      <c r="I11" s="335">
        <v>1</v>
      </c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289</v>
      </c>
      <c r="B12" s="330">
        <v>6</v>
      </c>
      <c r="C12" s="298">
        <v>46163</v>
      </c>
      <c r="D12" s="299" t="s">
        <v>847</v>
      </c>
      <c r="E12" s="522">
        <v>11.2</v>
      </c>
      <c r="F12" s="522"/>
      <c r="G12" s="333">
        <f t="shared" si="0"/>
        <v>2709.6399999999858</v>
      </c>
      <c r="H12" s="334"/>
      <c r="I12" s="335">
        <v>2</v>
      </c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289</v>
      </c>
      <c r="B13" s="330">
        <v>2</v>
      </c>
      <c r="C13" s="298">
        <v>46162</v>
      </c>
      <c r="D13" s="299" t="s">
        <v>296</v>
      </c>
      <c r="E13" s="522">
        <v>11.18</v>
      </c>
      <c r="F13" s="522"/>
      <c r="G13" s="333">
        <f t="shared" si="0"/>
        <v>2720.8399999999856</v>
      </c>
      <c r="H13" s="334"/>
      <c r="I13" s="335">
        <v>1</v>
      </c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289</v>
      </c>
      <c r="B14" s="330">
        <v>2</v>
      </c>
      <c r="C14" s="298">
        <v>46162</v>
      </c>
      <c r="D14" s="299" t="s">
        <v>386</v>
      </c>
      <c r="E14" s="522">
        <v>14.38</v>
      </c>
      <c r="F14" s="522"/>
      <c r="G14" s="333">
        <f t="shared" si="0"/>
        <v>2732.0199999999854</v>
      </c>
      <c r="H14" s="334"/>
      <c r="I14" s="335">
        <v>1</v>
      </c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294</v>
      </c>
      <c r="B15" s="330">
        <v>22</v>
      </c>
      <c r="C15" s="298">
        <v>46162</v>
      </c>
      <c r="D15" s="299" t="s">
        <v>323</v>
      </c>
      <c r="E15" s="522">
        <v>20.22</v>
      </c>
      <c r="F15" s="522"/>
      <c r="G15" s="333">
        <f t="shared" si="0"/>
        <v>2746.3999999999855</v>
      </c>
      <c r="H15" s="334"/>
      <c r="I15" s="335"/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289</v>
      </c>
      <c r="B16" s="330">
        <v>5</v>
      </c>
      <c r="C16" s="298">
        <v>46162</v>
      </c>
      <c r="D16" s="299" t="s">
        <v>873</v>
      </c>
      <c r="E16" s="522">
        <v>30</v>
      </c>
      <c r="F16" s="522"/>
      <c r="G16" s="333">
        <f t="shared" si="0"/>
        <v>2766.6199999999853</v>
      </c>
      <c r="H16" s="334"/>
      <c r="I16" s="335"/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289</v>
      </c>
      <c r="B17" s="330">
        <v>2</v>
      </c>
      <c r="C17" s="298">
        <v>46162</v>
      </c>
      <c r="D17" s="299" t="s">
        <v>875</v>
      </c>
      <c r="E17" s="522">
        <v>46.72</v>
      </c>
      <c r="F17" s="522"/>
      <c r="G17" s="333">
        <f t="shared" si="0"/>
        <v>2796.6199999999853</v>
      </c>
      <c r="H17" s="334"/>
      <c r="I17" s="335">
        <v>2</v>
      </c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289</v>
      </c>
      <c r="B18" s="330">
        <v>4</v>
      </c>
      <c r="C18" s="298">
        <v>46162</v>
      </c>
      <c r="D18" s="299" t="s">
        <v>310</v>
      </c>
      <c r="E18" s="522">
        <v>56.51</v>
      </c>
      <c r="F18" s="522"/>
      <c r="G18" s="333">
        <f t="shared" si="0"/>
        <v>2843.3399999999851</v>
      </c>
      <c r="H18" s="334"/>
      <c r="I18" s="335">
        <v>2</v>
      </c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289</v>
      </c>
      <c r="B19" s="330">
        <v>6</v>
      </c>
      <c r="C19" s="298">
        <v>46161</v>
      </c>
      <c r="D19" s="299" t="s">
        <v>872</v>
      </c>
      <c r="E19" s="522">
        <v>63.99</v>
      </c>
      <c r="F19" s="522"/>
      <c r="G19" s="333">
        <f t="shared" si="0"/>
        <v>2899.8499999999854</v>
      </c>
      <c r="H19" s="334"/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289</v>
      </c>
      <c r="B20" s="330">
        <v>4</v>
      </c>
      <c r="C20" s="298">
        <v>46161</v>
      </c>
      <c r="D20" s="299" t="s">
        <v>296</v>
      </c>
      <c r="E20" s="522">
        <v>43.46</v>
      </c>
      <c r="F20" s="522"/>
      <c r="G20" s="333">
        <f t="shared" si="0"/>
        <v>2963.8399999999851</v>
      </c>
      <c r="H20" s="334"/>
      <c r="I20" s="335">
        <v>1</v>
      </c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289</v>
      </c>
      <c r="B21" s="330">
        <v>3</v>
      </c>
      <c r="C21" s="298">
        <v>46161</v>
      </c>
      <c r="D21" s="299" t="s">
        <v>296</v>
      </c>
      <c r="E21" s="522">
        <v>8.7200000000000006</v>
      </c>
      <c r="F21" s="522"/>
      <c r="G21" s="333">
        <f t="shared" si="0"/>
        <v>3007.2999999999852</v>
      </c>
      <c r="H21" s="334"/>
      <c r="I21" s="335">
        <v>1</v>
      </c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289</v>
      </c>
      <c r="B22" s="330">
        <v>2</v>
      </c>
      <c r="C22" s="298">
        <v>46161</v>
      </c>
      <c r="D22" s="299" t="s">
        <v>301</v>
      </c>
      <c r="E22" s="522">
        <v>30.9</v>
      </c>
      <c r="F22" s="522"/>
      <c r="G22" s="333">
        <f t="shared" si="0"/>
        <v>3016.019999999985</v>
      </c>
      <c r="H22" s="334"/>
      <c r="I22" s="335">
        <v>1</v>
      </c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294</v>
      </c>
      <c r="B23" s="330">
        <v>22</v>
      </c>
      <c r="C23" s="298">
        <v>46161</v>
      </c>
      <c r="D23" s="299" t="s">
        <v>328</v>
      </c>
      <c r="E23" s="522">
        <v>7.46</v>
      </c>
      <c r="F23" s="522"/>
      <c r="G23" s="333">
        <f t="shared" si="0"/>
        <v>3046.9199999999851</v>
      </c>
      <c r="H23" s="334"/>
      <c r="I23" s="335">
        <v>1</v>
      </c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289</v>
      </c>
      <c r="B24" s="330">
        <v>2</v>
      </c>
      <c r="C24" s="298">
        <v>46161</v>
      </c>
      <c r="D24" s="299" t="s">
        <v>870</v>
      </c>
      <c r="E24" s="522">
        <v>31.05</v>
      </c>
      <c r="F24" s="522"/>
      <c r="G24" s="333">
        <f t="shared" si="0"/>
        <v>3054.3799999999851</v>
      </c>
      <c r="H24" s="334"/>
      <c r="I24" s="335">
        <v>2</v>
      </c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289</v>
      </c>
      <c r="B25" s="330">
        <v>2</v>
      </c>
      <c r="C25" s="298">
        <v>46161</v>
      </c>
      <c r="D25" s="299" t="s">
        <v>871</v>
      </c>
      <c r="E25" s="522">
        <v>54.41</v>
      </c>
      <c r="F25" s="522"/>
      <c r="G25" s="333">
        <f t="shared" si="0"/>
        <v>3085.4299999999853</v>
      </c>
      <c r="H25" s="334"/>
      <c r="I25" s="335">
        <v>2</v>
      </c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289</v>
      </c>
      <c r="B26" s="330">
        <v>8</v>
      </c>
      <c r="C26" s="298">
        <v>46161</v>
      </c>
      <c r="D26" s="299" t="s">
        <v>876</v>
      </c>
      <c r="E26" s="522">
        <v>20.49</v>
      </c>
      <c r="F26" s="522"/>
      <c r="G26" s="333">
        <f t="shared" si="0"/>
        <v>3139.8399999999851</v>
      </c>
      <c r="H26" s="334"/>
      <c r="I26" s="335">
        <v>2</v>
      </c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294</v>
      </c>
      <c r="B27" s="330">
        <v>22</v>
      </c>
      <c r="C27" s="298">
        <v>46160</v>
      </c>
      <c r="D27" s="299" t="s">
        <v>401</v>
      </c>
      <c r="E27" s="522">
        <v>13.84</v>
      </c>
      <c r="F27" s="522"/>
      <c r="G27" s="333">
        <f t="shared" si="0"/>
        <v>3160.3299999999849</v>
      </c>
      <c r="H27" s="334"/>
      <c r="I27" s="335">
        <v>1</v>
      </c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287</v>
      </c>
      <c r="B28" s="330" t="s">
        <v>287</v>
      </c>
      <c r="C28" s="298">
        <v>46160</v>
      </c>
      <c r="D28" s="299" t="s">
        <v>877</v>
      </c>
      <c r="E28" s="522">
        <v>138.44</v>
      </c>
      <c r="F28" s="522">
        <v>138.44</v>
      </c>
      <c r="G28" s="333">
        <f t="shared" si="0"/>
        <v>3174.1699999999851</v>
      </c>
      <c r="H28" s="334"/>
      <c r="I28" s="335">
        <v>1</v>
      </c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289</v>
      </c>
      <c r="B29" s="330">
        <v>2</v>
      </c>
      <c r="C29" s="298">
        <v>46160</v>
      </c>
      <c r="D29" s="299" t="s">
        <v>353</v>
      </c>
      <c r="E29" s="522">
        <v>25.48</v>
      </c>
      <c r="F29" s="522"/>
      <c r="G29" s="333">
        <f t="shared" si="0"/>
        <v>3174.1699999999851</v>
      </c>
      <c r="H29" s="334"/>
      <c r="I29" s="335">
        <v>1</v>
      </c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294</v>
      </c>
      <c r="B30" s="330">
        <v>17</v>
      </c>
      <c r="C30" s="298">
        <v>46160</v>
      </c>
      <c r="D30" s="299" t="s">
        <v>188</v>
      </c>
      <c r="E30" s="522">
        <v>42.65</v>
      </c>
      <c r="F30" s="522"/>
      <c r="G30" s="333">
        <f t="shared" si="0"/>
        <v>3199.6499999999851</v>
      </c>
      <c r="H30" s="334"/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294</v>
      </c>
      <c r="B31" s="330">
        <v>15</v>
      </c>
      <c r="C31" s="298">
        <v>46160</v>
      </c>
      <c r="D31" s="299" t="s">
        <v>185</v>
      </c>
      <c r="E31" s="522">
        <v>101.37</v>
      </c>
      <c r="F31" s="522"/>
      <c r="G31" s="333">
        <f t="shared" ref="G31:G111" si="1">G32-E31+F31</f>
        <v>3242.2999999999852</v>
      </c>
      <c r="H31" s="334"/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335</v>
      </c>
      <c r="B32" s="330" t="s">
        <v>335</v>
      </c>
      <c r="C32" s="298">
        <v>46160</v>
      </c>
      <c r="D32" s="299" t="s">
        <v>336</v>
      </c>
      <c r="E32" s="522">
        <v>93.13</v>
      </c>
      <c r="F32" s="522"/>
      <c r="G32" s="333">
        <f t="shared" si="1"/>
        <v>3343.6699999999851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294</v>
      </c>
      <c r="B33" s="330">
        <v>11</v>
      </c>
      <c r="C33" s="298">
        <v>46160</v>
      </c>
      <c r="D33" s="299" t="s">
        <v>178</v>
      </c>
      <c r="E33" s="522">
        <v>267.68</v>
      </c>
      <c r="F33" s="522"/>
      <c r="G33" s="333">
        <f t="shared" si="1"/>
        <v>3436.7999999999852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294</v>
      </c>
      <c r="B34" s="330">
        <v>23</v>
      </c>
      <c r="C34" s="298">
        <v>46160</v>
      </c>
      <c r="D34" s="299" t="s">
        <v>63</v>
      </c>
      <c r="E34" s="522">
        <v>529.46</v>
      </c>
      <c r="F34" s="522"/>
      <c r="G34" s="333">
        <f t="shared" si="1"/>
        <v>3704.479999999985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289</v>
      </c>
      <c r="B35" s="330">
        <v>1</v>
      </c>
      <c r="C35" s="298">
        <v>46159</v>
      </c>
      <c r="D35" s="299" t="s">
        <v>311</v>
      </c>
      <c r="E35" s="522">
        <v>148.25</v>
      </c>
      <c r="F35" s="522"/>
      <c r="G35" s="333">
        <f t="shared" si="1"/>
        <v>4233.939999999985</v>
      </c>
      <c r="H35" s="334"/>
      <c r="I35" s="335">
        <v>2</v>
      </c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289</v>
      </c>
      <c r="B36" s="330">
        <v>1</v>
      </c>
      <c r="C36" s="298">
        <v>46159</v>
      </c>
      <c r="D36" s="299" t="s">
        <v>306</v>
      </c>
      <c r="E36" s="522">
        <v>90.2</v>
      </c>
      <c r="F36" s="522"/>
      <c r="G36" s="333">
        <f t="shared" si="1"/>
        <v>4382.189999999985</v>
      </c>
      <c r="H36" s="334"/>
      <c r="I36" s="335">
        <v>2</v>
      </c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294</v>
      </c>
      <c r="B37" s="330">
        <v>21</v>
      </c>
      <c r="C37" s="298">
        <v>46159</v>
      </c>
      <c r="D37" s="299" t="s">
        <v>194</v>
      </c>
      <c r="E37" s="522">
        <v>81</v>
      </c>
      <c r="F37" s="522"/>
      <c r="G37" s="333">
        <f t="shared" si="1"/>
        <v>4472.3899999999849</v>
      </c>
      <c r="H37" s="334"/>
      <c r="I37" s="335">
        <v>2</v>
      </c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289</v>
      </c>
      <c r="B38" s="330">
        <v>6</v>
      </c>
      <c r="C38" s="298">
        <v>46159</v>
      </c>
      <c r="D38" s="299" t="s">
        <v>300</v>
      </c>
      <c r="E38" s="522">
        <v>38.33</v>
      </c>
      <c r="F38" s="522"/>
      <c r="G38" s="333">
        <f t="shared" si="1"/>
        <v>4553.3899999999849</v>
      </c>
      <c r="H38" s="334"/>
      <c r="I38" s="335">
        <v>1</v>
      </c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294</v>
      </c>
      <c r="B39" s="330">
        <v>42</v>
      </c>
      <c r="C39" s="298">
        <v>46159</v>
      </c>
      <c r="D39" s="299" t="s">
        <v>333</v>
      </c>
      <c r="E39" s="522">
        <v>29.8</v>
      </c>
      <c r="F39" s="522"/>
      <c r="G39" s="333">
        <f t="shared" si="1"/>
        <v>4591.7199999999848</v>
      </c>
      <c r="H39" s="334"/>
      <c r="I39" s="335">
        <v>1</v>
      </c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294</v>
      </c>
      <c r="B40" s="330">
        <v>43</v>
      </c>
      <c r="C40" s="298">
        <v>46159</v>
      </c>
      <c r="D40" s="299" t="s">
        <v>333</v>
      </c>
      <c r="E40" s="522">
        <v>22.35</v>
      </c>
      <c r="F40" s="522"/>
      <c r="G40" s="333">
        <f t="shared" si="1"/>
        <v>4621.519999999985</v>
      </c>
      <c r="H40" s="334"/>
      <c r="I40" s="335">
        <v>1</v>
      </c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289</v>
      </c>
      <c r="B41" s="330">
        <v>8</v>
      </c>
      <c r="C41" s="298">
        <v>46159</v>
      </c>
      <c r="D41" s="299" t="s">
        <v>319</v>
      </c>
      <c r="E41" s="522">
        <v>50.75</v>
      </c>
      <c r="F41" s="522"/>
      <c r="G41" s="333">
        <f t="shared" si="1"/>
        <v>4643.8699999999853</v>
      </c>
      <c r="H41" s="334"/>
      <c r="I41" s="335">
        <v>1</v>
      </c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6</v>
      </c>
      <c r="C42" s="298">
        <v>46158</v>
      </c>
      <c r="D42" s="299" t="s">
        <v>340</v>
      </c>
      <c r="E42" s="522">
        <v>21.3</v>
      </c>
      <c r="F42" s="522"/>
      <c r="G42" s="333">
        <f t="shared" si="1"/>
        <v>4694.6199999999853</v>
      </c>
      <c r="H42" s="334"/>
      <c r="I42" s="335">
        <v>1</v>
      </c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289</v>
      </c>
      <c r="B43" s="330">
        <v>8</v>
      </c>
      <c r="C43" s="298">
        <v>46158</v>
      </c>
      <c r="D43" s="299" t="s">
        <v>319</v>
      </c>
      <c r="E43" s="522">
        <v>41.46</v>
      </c>
      <c r="F43" s="522"/>
      <c r="G43" s="333">
        <f t="shared" si="1"/>
        <v>4715.9199999999855</v>
      </c>
      <c r="H43" s="334"/>
      <c r="I43" s="335">
        <v>1</v>
      </c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287</v>
      </c>
      <c r="B44" s="330" t="s">
        <v>287</v>
      </c>
      <c r="C44" s="298">
        <v>46158</v>
      </c>
      <c r="D44" s="299" t="s">
        <v>850</v>
      </c>
      <c r="E44" s="522">
        <v>95.85</v>
      </c>
      <c r="F44" s="522">
        <v>95.85</v>
      </c>
      <c r="G44" s="333">
        <f t="shared" si="1"/>
        <v>4757.3799999999856</v>
      </c>
      <c r="H44" s="334"/>
      <c r="I44" s="335">
        <v>1</v>
      </c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287</v>
      </c>
      <c r="B45" s="330" t="s">
        <v>287</v>
      </c>
      <c r="C45" s="298">
        <v>46158</v>
      </c>
      <c r="D45" s="299" t="s">
        <v>848</v>
      </c>
      <c r="E45" s="522">
        <v>87.13</v>
      </c>
      <c r="F45" s="522">
        <v>87.13</v>
      </c>
      <c r="G45" s="333">
        <f t="shared" si="1"/>
        <v>4757.3799999999856</v>
      </c>
      <c r="H45" s="334"/>
      <c r="I45" s="335">
        <v>1</v>
      </c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289</v>
      </c>
      <c r="B46" s="330">
        <v>4</v>
      </c>
      <c r="C46" s="298">
        <v>46158</v>
      </c>
      <c r="D46" s="299" t="s">
        <v>310</v>
      </c>
      <c r="E46" s="522">
        <v>48.15</v>
      </c>
      <c r="F46" s="522"/>
      <c r="G46" s="333">
        <f t="shared" si="1"/>
        <v>4757.3799999999856</v>
      </c>
      <c r="H46" s="334"/>
      <c r="I46" s="335">
        <v>2</v>
      </c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289</v>
      </c>
      <c r="B47" s="330">
        <v>8</v>
      </c>
      <c r="C47" s="298">
        <v>46158</v>
      </c>
      <c r="D47" s="299" t="s">
        <v>308</v>
      </c>
      <c r="E47" s="522">
        <v>75.069999999999993</v>
      </c>
      <c r="F47" s="522"/>
      <c r="G47" s="333">
        <f t="shared" si="1"/>
        <v>4805.5299999999852</v>
      </c>
      <c r="H47" s="334"/>
      <c r="I47" s="335">
        <v>1</v>
      </c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289</v>
      </c>
      <c r="B48" s="330">
        <v>2</v>
      </c>
      <c r="C48" s="298">
        <v>46158</v>
      </c>
      <c r="D48" s="299" t="s">
        <v>308</v>
      </c>
      <c r="E48" s="522">
        <v>75</v>
      </c>
      <c r="F48" s="522"/>
      <c r="G48" s="333">
        <f t="shared" si="1"/>
        <v>4880.5999999999849</v>
      </c>
      <c r="H48" s="334"/>
      <c r="I48" s="335">
        <v>1</v>
      </c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289</v>
      </c>
      <c r="B49" s="330">
        <v>3</v>
      </c>
      <c r="C49" s="298">
        <v>46158</v>
      </c>
      <c r="D49" s="299" t="s">
        <v>348</v>
      </c>
      <c r="E49" s="522">
        <v>8.3800000000000008</v>
      </c>
      <c r="F49" s="522"/>
      <c r="G49" s="333">
        <f t="shared" si="1"/>
        <v>4955.5999999999849</v>
      </c>
      <c r="H49" s="334"/>
      <c r="I49" s="335">
        <v>1</v>
      </c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289</v>
      </c>
      <c r="B50" s="330">
        <v>8</v>
      </c>
      <c r="C50" s="298">
        <v>46157</v>
      </c>
      <c r="D50" s="299" t="s">
        <v>319</v>
      </c>
      <c r="E50" s="522">
        <v>63.55</v>
      </c>
      <c r="F50" s="522"/>
      <c r="G50" s="333">
        <f t="shared" si="1"/>
        <v>4963.979999999985</v>
      </c>
      <c r="H50" s="334"/>
      <c r="I50" s="335">
        <v>1</v>
      </c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289</v>
      </c>
      <c r="B51" s="330">
        <v>4</v>
      </c>
      <c r="C51" s="298">
        <v>46157</v>
      </c>
      <c r="D51" s="299" t="s">
        <v>296</v>
      </c>
      <c r="E51" s="522">
        <v>45.1</v>
      </c>
      <c r="F51" s="522"/>
      <c r="G51" s="333">
        <f t="shared" si="1"/>
        <v>5027.5299999999852</v>
      </c>
      <c r="H51" s="334"/>
      <c r="I51" s="335">
        <v>1</v>
      </c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289</v>
      </c>
      <c r="B52" s="330">
        <v>2</v>
      </c>
      <c r="C52" s="298">
        <v>46157</v>
      </c>
      <c r="D52" s="299" t="s">
        <v>296</v>
      </c>
      <c r="E52" s="522">
        <v>24.54</v>
      </c>
      <c r="F52" s="522"/>
      <c r="G52" s="333">
        <f t="shared" si="1"/>
        <v>5072.6299999999856</v>
      </c>
      <c r="H52" s="334"/>
      <c r="I52" s="335">
        <v>1</v>
      </c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289</v>
      </c>
      <c r="B53" s="330">
        <v>2</v>
      </c>
      <c r="C53" s="298">
        <v>46157</v>
      </c>
      <c r="D53" s="299" t="s">
        <v>334</v>
      </c>
      <c r="E53" s="522">
        <v>14.28</v>
      </c>
      <c r="F53" s="522"/>
      <c r="G53" s="333">
        <f t="shared" si="1"/>
        <v>5097.1699999999855</v>
      </c>
      <c r="H53" s="334"/>
      <c r="I53" s="335">
        <v>1</v>
      </c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287</v>
      </c>
      <c r="B54" s="330" t="s">
        <v>287</v>
      </c>
      <c r="C54" s="298">
        <v>46157</v>
      </c>
      <c r="D54" s="299" t="s">
        <v>506</v>
      </c>
      <c r="E54" s="522">
        <v>146.15</v>
      </c>
      <c r="F54" s="522">
        <v>146.15</v>
      </c>
      <c r="G54" s="333">
        <f t="shared" si="1"/>
        <v>5111.4499999999853</v>
      </c>
      <c r="H54" s="334"/>
      <c r="I54" s="335">
        <v>1</v>
      </c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289</v>
      </c>
      <c r="B55" s="330">
        <v>2</v>
      </c>
      <c r="C55" s="298">
        <v>46157</v>
      </c>
      <c r="D55" s="299" t="s">
        <v>869</v>
      </c>
      <c r="E55" s="522">
        <v>202.87</v>
      </c>
      <c r="F55" s="522"/>
      <c r="G55" s="333">
        <f>G56-E55+F55</f>
        <v>5111.4499999999853</v>
      </c>
      <c r="H55" s="334"/>
      <c r="I55" s="335">
        <v>1</v>
      </c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289</v>
      </c>
      <c r="B56" s="330">
        <v>6</v>
      </c>
      <c r="C56" s="298">
        <v>46157</v>
      </c>
      <c r="D56" s="299" t="s">
        <v>300</v>
      </c>
      <c r="E56" s="522">
        <v>14.9</v>
      </c>
      <c r="F56" s="522"/>
      <c r="G56" s="333">
        <f t="shared" si="1"/>
        <v>5314.3199999999852</v>
      </c>
      <c r="H56" s="334"/>
      <c r="I56" s="335">
        <v>1</v>
      </c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291</v>
      </c>
      <c r="B57" s="330">
        <v>38</v>
      </c>
      <c r="C57" s="298">
        <v>46157</v>
      </c>
      <c r="D57" s="299" t="s">
        <v>293</v>
      </c>
      <c r="E57" s="522"/>
      <c r="F57" s="522">
        <v>4597.82</v>
      </c>
      <c r="G57" s="333">
        <f t="shared" si="1"/>
        <v>5329.2199999999848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289</v>
      </c>
      <c r="B58" s="330">
        <v>8</v>
      </c>
      <c r="C58" s="298">
        <v>46156</v>
      </c>
      <c r="D58" s="299" t="s">
        <v>868</v>
      </c>
      <c r="E58" s="522">
        <v>34.96</v>
      </c>
      <c r="F58" s="522"/>
      <c r="G58" s="333">
        <f t="shared" si="1"/>
        <v>731.39999999998463</v>
      </c>
      <c r="H58" s="334"/>
      <c r="I58" s="335">
        <v>2</v>
      </c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289</v>
      </c>
      <c r="B59" s="330">
        <v>2</v>
      </c>
      <c r="C59" s="298">
        <v>46156</v>
      </c>
      <c r="D59" s="299" t="s">
        <v>408</v>
      </c>
      <c r="E59" s="522">
        <v>23.9</v>
      </c>
      <c r="F59" s="522"/>
      <c r="G59" s="333">
        <f t="shared" si="1"/>
        <v>766.35999999998467</v>
      </c>
      <c r="H59" s="334"/>
      <c r="I59" s="335">
        <v>1</v>
      </c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294</v>
      </c>
      <c r="B60" s="330">
        <v>24</v>
      </c>
      <c r="C60" s="298">
        <v>46156</v>
      </c>
      <c r="D60" s="299" t="s">
        <v>861</v>
      </c>
      <c r="E60" s="522">
        <v>109.92</v>
      </c>
      <c r="F60" s="522"/>
      <c r="G60" s="333">
        <f t="shared" si="1"/>
        <v>790.25999999998464</v>
      </c>
      <c r="H60" s="334"/>
      <c r="I60" s="335">
        <v>1</v>
      </c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289</v>
      </c>
      <c r="B61" s="330">
        <v>2</v>
      </c>
      <c r="C61" s="298">
        <v>46156</v>
      </c>
      <c r="D61" s="299" t="s">
        <v>334</v>
      </c>
      <c r="E61" s="522">
        <v>24.34</v>
      </c>
      <c r="F61" s="522"/>
      <c r="G61" s="333">
        <f t="shared" si="1"/>
        <v>900.1799999999846</v>
      </c>
      <c r="H61" s="334"/>
      <c r="I61" s="335">
        <v>1</v>
      </c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289</v>
      </c>
      <c r="B62" s="330">
        <v>5</v>
      </c>
      <c r="C62" s="298">
        <v>46156</v>
      </c>
      <c r="D62" s="299" t="s">
        <v>847</v>
      </c>
      <c r="E62" s="522">
        <v>24.89</v>
      </c>
      <c r="F62" s="522"/>
      <c r="G62" s="333">
        <f t="shared" si="1"/>
        <v>924.51999999998463</v>
      </c>
      <c r="H62" s="334"/>
      <c r="I62" s="335">
        <v>2</v>
      </c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289</v>
      </c>
      <c r="B63" s="330">
        <v>6</v>
      </c>
      <c r="C63" s="298">
        <v>46156</v>
      </c>
      <c r="D63" s="299" t="s">
        <v>847</v>
      </c>
      <c r="E63" s="522">
        <v>11.2</v>
      </c>
      <c r="F63" s="522"/>
      <c r="G63" s="333">
        <f t="shared" si="1"/>
        <v>949.40999999998462</v>
      </c>
      <c r="H63" s="334"/>
      <c r="I63" s="335">
        <v>2</v>
      </c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289</v>
      </c>
      <c r="B64" s="330">
        <v>2</v>
      </c>
      <c r="C64" s="298">
        <v>46156</v>
      </c>
      <c r="D64" s="299" t="s">
        <v>324</v>
      </c>
      <c r="E64" s="522">
        <v>22.04</v>
      </c>
      <c r="F64" s="522"/>
      <c r="G64" s="333">
        <f t="shared" si="1"/>
        <v>960.60999999998467</v>
      </c>
      <c r="H64" s="334"/>
      <c r="I64" s="335">
        <v>2</v>
      </c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291</v>
      </c>
      <c r="B65" s="330">
        <v>39</v>
      </c>
      <c r="C65" s="298">
        <v>46156</v>
      </c>
      <c r="D65" s="299" t="s">
        <v>292</v>
      </c>
      <c r="E65" s="522"/>
      <c r="F65" s="522">
        <v>2763.78</v>
      </c>
      <c r="G65" s="333">
        <f t="shared" si="1"/>
        <v>982.64999999998463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291</v>
      </c>
      <c r="B66" s="330">
        <v>41</v>
      </c>
      <c r="C66" s="298">
        <v>46156</v>
      </c>
      <c r="D66" s="299" t="s">
        <v>299</v>
      </c>
      <c r="E66" s="522"/>
      <c r="F66" s="522">
        <v>250</v>
      </c>
      <c r="G66" s="333">
        <f t="shared" si="1"/>
        <v>-1781.1300000000156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335</v>
      </c>
      <c r="B67" s="330" t="s">
        <v>335</v>
      </c>
      <c r="C67" s="298">
        <v>46156</v>
      </c>
      <c r="D67" s="299" t="s">
        <v>460</v>
      </c>
      <c r="E67" s="522"/>
      <c r="F67" s="522">
        <v>100</v>
      </c>
      <c r="G67" s="333">
        <f t="shared" si="1"/>
        <v>-2031.1300000000156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289</v>
      </c>
      <c r="B68" s="330">
        <v>6</v>
      </c>
      <c r="C68" s="298">
        <v>46156</v>
      </c>
      <c r="D68" s="299" t="s">
        <v>300</v>
      </c>
      <c r="E68" s="522">
        <v>13.3</v>
      </c>
      <c r="F68" s="522"/>
      <c r="G68" s="333">
        <f t="shared" si="1"/>
        <v>-2131.1300000000156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289</v>
      </c>
      <c r="B69" s="330">
        <v>2</v>
      </c>
      <c r="C69" s="298">
        <v>46155</v>
      </c>
      <c r="D69" s="299" t="s">
        <v>296</v>
      </c>
      <c r="E69" s="522">
        <v>14.67</v>
      </c>
      <c r="F69" s="522"/>
      <c r="G69" s="333">
        <f t="shared" si="1"/>
        <v>-2117.8300000000154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289</v>
      </c>
      <c r="B70" s="330">
        <v>8</v>
      </c>
      <c r="C70" s="298">
        <v>46155</v>
      </c>
      <c r="D70" s="299" t="s">
        <v>319</v>
      </c>
      <c r="E70" s="522">
        <v>22.96</v>
      </c>
      <c r="F70" s="522"/>
      <c r="G70" s="333">
        <f t="shared" si="1"/>
        <v>-2103.1600000000153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287</v>
      </c>
      <c r="B71" s="330" t="s">
        <v>287</v>
      </c>
      <c r="C71" s="298">
        <v>46155</v>
      </c>
      <c r="D71" s="299" t="s">
        <v>856</v>
      </c>
      <c r="E71" s="522">
        <v>100</v>
      </c>
      <c r="F71" s="522">
        <v>100</v>
      </c>
      <c r="G71" s="333">
        <f t="shared" si="1"/>
        <v>-2080.2000000000153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289</v>
      </c>
      <c r="B72" s="330">
        <v>4</v>
      </c>
      <c r="C72" s="298">
        <v>46154</v>
      </c>
      <c r="D72" s="299" t="s">
        <v>455</v>
      </c>
      <c r="E72" s="522">
        <v>43.14</v>
      </c>
      <c r="F72" s="522"/>
      <c r="G72" s="333">
        <f t="shared" si="1"/>
        <v>-2080.2000000000153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289</v>
      </c>
      <c r="B73" s="330">
        <v>3</v>
      </c>
      <c r="C73" s="298">
        <v>46154</v>
      </c>
      <c r="D73" s="299" t="s">
        <v>455</v>
      </c>
      <c r="E73" s="522">
        <v>7.29</v>
      </c>
      <c r="F73" s="522"/>
      <c r="G73" s="333">
        <f t="shared" si="1"/>
        <v>-2037.0600000000154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294</v>
      </c>
      <c r="B74" s="330">
        <v>19</v>
      </c>
      <c r="C74" s="298">
        <v>46154</v>
      </c>
      <c r="D74" s="299" t="s">
        <v>191</v>
      </c>
      <c r="E74" s="522">
        <v>200</v>
      </c>
      <c r="F74" s="522"/>
      <c r="G74" s="333">
        <f t="shared" si="1"/>
        <v>-2029.7700000000154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289</v>
      </c>
      <c r="B75" s="330">
        <v>6</v>
      </c>
      <c r="C75" s="298">
        <v>46154</v>
      </c>
      <c r="D75" s="299" t="s">
        <v>446</v>
      </c>
      <c r="E75" s="522">
        <v>-0.06</v>
      </c>
      <c r="F75" s="522"/>
      <c r="G75" s="333">
        <f t="shared" si="1"/>
        <v>-1829.7700000000154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289</v>
      </c>
      <c r="B76" s="330">
        <v>2</v>
      </c>
      <c r="C76" s="298">
        <v>46154</v>
      </c>
      <c r="D76" s="299" t="s">
        <v>301</v>
      </c>
      <c r="E76" s="522">
        <v>21.55</v>
      </c>
      <c r="F76" s="522"/>
      <c r="G76" s="333">
        <f t="shared" si="1"/>
        <v>-1829.8300000000154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289</v>
      </c>
      <c r="B77" s="330">
        <v>3</v>
      </c>
      <c r="C77" s="298">
        <v>46153</v>
      </c>
      <c r="D77" s="299" t="s">
        <v>296</v>
      </c>
      <c r="E77" s="522">
        <v>4.79</v>
      </c>
      <c r="F77" s="522"/>
      <c r="G77" s="333">
        <f t="shared" si="1"/>
        <v>-1808.2800000000154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289</v>
      </c>
      <c r="B78" s="330">
        <v>4</v>
      </c>
      <c r="C78" s="298">
        <v>46153</v>
      </c>
      <c r="D78" s="299" t="s">
        <v>296</v>
      </c>
      <c r="E78" s="522">
        <v>66.59</v>
      </c>
      <c r="F78" s="522"/>
      <c r="G78" s="333">
        <f t="shared" si="1"/>
        <v>-1803.4900000000155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287</v>
      </c>
      <c r="B79" s="330" t="s">
        <v>287</v>
      </c>
      <c r="C79" s="298">
        <v>46153</v>
      </c>
      <c r="D79" s="299" t="s">
        <v>844</v>
      </c>
      <c r="E79" s="522">
        <v>-51.06</v>
      </c>
      <c r="F79" s="522">
        <v>-51.06</v>
      </c>
      <c r="G79" s="333">
        <f t="shared" si="1"/>
        <v>-1736.9000000000156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294</v>
      </c>
      <c r="B80" s="330">
        <v>22</v>
      </c>
      <c r="C80" s="298">
        <v>46153</v>
      </c>
      <c r="D80" s="299" t="s">
        <v>352</v>
      </c>
      <c r="E80" s="522">
        <v>21.29</v>
      </c>
      <c r="F80" s="522"/>
      <c r="G80" s="333">
        <f t="shared" si="1"/>
        <v>-1736.9000000000156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289</v>
      </c>
      <c r="B81" s="330">
        <v>8</v>
      </c>
      <c r="C81" s="298">
        <v>46152</v>
      </c>
      <c r="D81" s="299" t="s">
        <v>319</v>
      </c>
      <c r="E81" s="522">
        <v>59.25</v>
      </c>
      <c r="F81" s="522"/>
      <c r="G81" s="333">
        <f t="shared" si="1"/>
        <v>-1715.6100000000156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289</v>
      </c>
      <c r="B82" s="330">
        <v>1</v>
      </c>
      <c r="C82" s="298">
        <v>46152</v>
      </c>
      <c r="D82" s="299" t="s">
        <v>304</v>
      </c>
      <c r="E82" s="522">
        <v>145.94999999999999</v>
      </c>
      <c r="F82" s="522"/>
      <c r="G82" s="333">
        <f t="shared" si="1"/>
        <v>-1656.3600000000156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289</v>
      </c>
      <c r="B83" s="330">
        <v>1</v>
      </c>
      <c r="C83" s="298">
        <v>46152</v>
      </c>
      <c r="D83" s="299" t="s">
        <v>311</v>
      </c>
      <c r="E83" s="522">
        <v>131.9</v>
      </c>
      <c r="F83" s="522"/>
      <c r="G83" s="333">
        <f t="shared" si="1"/>
        <v>-1510.4100000000155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289</v>
      </c>
      <c r="B84" s="330">
        <v>2</v>
      </c>
      <c r="C84" s="298">
        <v>46152</v>
      </c>
      <c r="D84" s="299" t="s">
        <v>851</v>
      </c>
      <c r="E84" s="522">
        <v>96.46</v>
      </c>
      <c r="F84" s="522"/>
      <c r="G84" s="333">
        <f t="shared" si="1"/>
        <v>-1378.5100000000155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289</v>
      </c>
      <c r="B85" s="330">
        <v>7</v>
      </c>
      <c r="C85" s="298">
        <v>46152</v>
      </c>
      <c r="D85" s="299" t="s">
        <v>852</v>
      </c>
      <c r="E85" s="522">
        <v>162</v>
      </c>
      <c r="F85" s="522"/>
      <c r="G85" s="333">
        <f t="shared" si="1"/>
        <v>-1282.0500000000154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289</v>
      </c>
      <c r="B86" s="330">
        <v>3</v>
      </c>
      <c r="C86" s="298">
        <v>46152</v>
      </c>
      <c r="D86" s="299" t="s">
        <v>348</v>
      </c>
      <c r="E86" s="522">
        <v>25</v>
      </c>
      <c r="F86" s="522"/>
      <c r="G86" s="333">
        <f t="shared" si="1"/>
        <v>-1120.0500000000154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289</v>
      </c>
      <c r="B87" s="330">
        <v>2</v>
      </c>
      <c r="C87" s="298">
        <v>46151</v>
      </c>
      <c r="D87" s="299" t="s">
        <v>853</v>
      </c>
      <c r="E87" s="522">
        <v>35.83</v>
      </c>
      <c r="F87" s="522"/>
      <c r="G87" s="333">
        <f t="shared" si="1"/>
        <v>-1095.0500000000154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289</v>
      </c>
      <c r="B88" s="330">
        <v>4</v>
      </c>
      <c r="C88" s="298">
        <v>46151</v>
      </c>
      <c r="D88" s="299" t="s">
        <v>310</v>
      </c>
      <c r="E88" s="522">
        <v>50.58</v>
      </c>
      <c r="F88" s="522"/>
      <c r="G88" s="333">
        <f t="shared" si="1"/>
        <v>-1059.2200000000155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289</v>
      </c>
      <c r="B89" s="330">
        <v>2</v>
      </c>
      <c r="C89" s="298">
        <v>46151</v>
      </c>
      <c r="D89" s="299" t="s">
        <v>854</v>
      </c>
      <c r="E89" s="522">
        <v>20.65</v>
      </c>
      <c r="F89" s="522"/>
      <c r="G89" s="333">
        <f t="shared" si="1"/>
        <v>-1008.6400000000156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289</v>
      </c>
      <c r="B90" s="330">
        <v>8</v>
      </c>
      <c r="C90" s="298">
        <v>46151</v>
      </c>
      <c r="D90" s="299" t="s">
        <v>319</v>
      </c>
      <c r="E90" s="522">
        <v>38.770000000000003</v>
      </c>
      <c r="F90" s="522"/>
      <c r="G90" s="333">
        <f t="shared" si="1"/>
        <v>-987.99000000001558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287</v>
      </c>
      <c r="B91" s="330" t="s">
        <v>287</v>
      </c>
      <c r="C91" s="298">
        <v>46151</v>
      </c>
      <c r="D91" s="299" t="s">
        <v>844</v>
      </c>
      <c r="E91" s="522">
        <v>383.63</v>
      </c>
      <c r="F91" s="522">
        <v>383.63</v>
      </c>
      <c r="G91" s="333">
        <f t="shared" si="1"/>
        <v>-949.2200000000156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289</v>
      </c>
      <c r="B92" s="330">
        <v>5</v>
      </c>
      <c r="C92" s="298">
        <v>46151</v>
      </c>
      <c r="D92" s="299" t="s">
        <v>855</v>
      </c>
      <c r="E92" s="522">
        <v>10.68</v>
      </c>
      <c r="F92" s="522"/>
      <c r="G92" s="333">
        <f t="shared" si="1"/>
        <v>-949.2200000000156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289</v>
      </c>
      <c r="B93" s="330">
        <v>3</v>
      </c>
      <c r="C93" s="298">
        <v>46151</v>
      </c>
      <c r="D93" s="299" t="s">
        <v>348</v>
      </c>
      <c r="E93" s="522">
        <v>9.35</v>
      </c>
      <c r="F93" s="522"/>
      <c r="G93" s="333">
        <f t="shared" si="1"/>
        <v>-938.54000000001565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287</v>
      </c>
      <c r="B94" s="330" t="s">
        <v>287</v>
      </c>
      <c r="C94" s="298">
        <v>46151</v>
      </c>
      <c r="D94" s="299" t="s">
        <v>331</v>
      </c>
      <c r="E94" s="522">
        <v>-150.9</v>
      </c>
      <c r="F94" s="522">
        <v>-150.9</v>
      </c>
      <c r="G94" s="333">
        <f t="shared" si="1"/>
        <v>-929.19000000001563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287</v>
      </c>
      <c r="B95" s="330" t="s">
        <v>287</v>
      </c>
      <c r="C95" s="298">
        <v>46151</v>
      </c>
      <c r="D95" s="299" t="s">
        <v>848</v>
      </c>
      <c r="E95" s="522">
        <v>557.9</v>
      </c>
      <c r="F95" s="522">
        <v>557.9</v>
      </c>
      <c r="G95" s="333">
        <f t="shared" si="1"/>
        <v>-929.19000000001563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294</v>
      </c>
      <c r="B96" s="330">
        <v>18</v>
      </c>
      <c r="C96" s="298">
        <v>46150</v>
      </c>
      <c r="D96" s="299" t="s">
        <v>361</v>
      </c>
      <c r="E96" s="522">
        <v>400</v>
      </c>
      <c r="F96" s="522"/>
      <c r="G96" s="333">
        <f t="shared" si="1"/>
        <v>-929.19000000001574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287</v>
      </c>
      <c r="B97" s="330" t="s">
        <v>287</v>
      </c>
      <c r="C97" s="298">
        <v>46150</v>
      </c>
      <c r="D97" s="299" t="s">
        <v>843</v>
      </c>
      <c r="E97" s="522">
        <v>200</v>
      </c>
      <c r="F97" s="522">
        <v>200</v>
      </c>
      <c r="G97" s="333">
        <f t="shared" si="1"/>
        <v>-529.19000000001574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289</v>
      </c>
      <c r="B98" s="330">
        <v>2</v>
      </c>
      <c r="C98" s="298">
        <v>46150</v>
      </c>
      <c r="D98" s="299" t="s">
        <v>473</v>
      </c>
      <c r="E98" s="522">
        <v>52.78</v>
      </c>
      <c r="F98" s="522"/>
      <c r="G98" s="333">
        <f t="shared" si="1"/>
        <v>-529.19000000001574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287</v>
      </c>
      <c r="B99" s="330" t="s">
        <v>287</v>
      </c>
      <c r="C99" s="298">
        <v>46150</v>
      </c>
      <c r="D99" s="299" t="s">
        <v>849</v>
      </c>
      <c r="E99" s="522">
        <v>137.07</v>
      </c>
      <c r="F99" s="522">
        <v>137.07</v>
      </c>
      <c r="G99" s="333">
        <f t="shared" si="1"/>
        <v>-476.41000000001571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289</v>
      </c>
      <c r="B100" s="330">
        <v>2</v>
      </c>
      <c r="C100" s="298">
        <v>46150</v>
      </c>
      <c r="D100" s="299" t="s">
        <v>358</v>
      </c>
      <c r="E100" s="522">
        <v>17.440000000000001</v>
      </c>
      <c r="F100" s="522"/>
      <c r="G100" s="333">
        <f t="shared" si="1"/>
        <v>-476.41000000001566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287</v>
      </c>
      <c r="B101" s="330" t="s">
        <v>287</v>
      </c>
      <c r="C101" s="298">
        <v>46150</v>
      </c>
      <c r="D101" s="299" t="s">
        <v>850</v>
      </c>
      <c r="E101" s="522">
        <v>359.81</v>
      </c>
      <c r="F101" s="522">
        <v>359.81</v>
      </c>
      <c r="G101" s="333">
        <f t="shared" si="1"/>
        <v>-458.97000000001566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289</v>
      </c>
      <c r="B102" s="330">
        <v>6</v>
      </c>
      <c r="C102" s="298">
        <v>46149</v>
      </c>
      <c r="D102" s="299" t="s">
        <v>847</v>
      </c>
      <c r="E102" s="522">
        <v>23.7</v>
      </c>
      <c r="F102" s="522"/>
      <c r="G102" s="333">
        <f t="shared" si="1"/>
        <v>-458.97000000001566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289</v>
      </c>
      <c r="B103" s="330">
        <v>2</v>
      </c>
      <c r="C103" s="298">
        <v>46149</v>
      </c>
      <c r="D103" s="299" t="s">
        <v>371</v>
      </c>
      <c r="E103" s="522">
        <v>13.43</v>
      </c>
      <c r="F103" s="522"/>
      <c r="G103" s="333">
        <f t="shared" si="1"/>
        <v>-435.27000000001567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294</v>
      </c>
      <c r="B104" s="330">
        <v>13</v>
      </c>
      <c r="C104" s="298">
        <v>46149</v>
      </c>
      <c r="D104" s="299" t="s">
        <v>182</v>
      </c>
      <c r="E104" s="522">
        <v>122.18</v>
      </c>
      <c r="F104" s="522"/>
      <c r="G104" s="333">
        <f t="shared" si="1"/>
        <v>-421.84000000001566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335</v>
      </c>
      <c r="B105" s="330" t="s">
        <v>335</v>
      </c>
      <c r="C105" s="298">
        <v>46149</v>
      </c>
      <c r="D105" s="299" t="s">
        <v>447</v>
      </c>
      <c r="E105" s="522">
        <v>43.62</v>
      </c>
      <c r="F105" s="522"/>
      <c r="G105" s="333">
        <f t="shared" si="1"/>
        <v>-299.66000000001566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294</v>
      </c>
      <c r="B106" s="330">
        <v>9</v>
      </c>
      <c r="C106" s="298">
        <v>46149</v>
      </c>
      <c r="D106" s="299" t="s">
        <v>58</v>
      </c>
      <c r="E106" s="522">
        <v>1231.68</v>
      </c>
      <c r="F106" s="522"/>
      <c r="G106" s="333">
        <f t="shared" si="1"/>
        <v>-256.04000000001565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289</v>
      </c>
      <c r="B107" s="330">
        <v>3</v>
      </c>
      <c r="C107" s="298">
        <v>46149</v>
      </c>
      <c r="D107" s="299" t="s">
        <v>309</v>
      </c>
      <c r="E107" s="522">
        <v>4.49</v>
      </c>
      <c r="F107" s="522"/>
      <c r="G107" s="333">
        <f t="shared" si="1"/>
        <v>975.63999999998441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289</v>
      </c>
      <c r="B108" s="330">
        <v>8</v>
      </c>
      <c r="C108" s="298">
        <v>46149</v>
      </c>
      <c r="D108" s="299" t="s">
        <v>847</v>
      </c>
      <c r="E108" s="522">
        <v>19.2</v>
      </c>
      <c r="F108" s="522"/>
      <c r="G108" s="333">
        <f t="shared" si="1"/>
        <v>980.12999999998442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289</v>
      </c>
      <c r="B109" s="330">
        <v>5</v>
      </c>
      <c r="C109" s="298">
        <v>46149</v>
      </c>
      <c r="D109" s="299" t="s">
        <v>847</v>
      </c>
      <c r="E109" s="522">
        <v>35</v>
      </c>
      <c r="F109" s="522"/>
      <c r="G109" s="333">
        <f t="shared" si="1"/>
        <v>999.32999999998447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289</v>
      </c>
      <c r="B110" s="330">
        <v>8</v>
      </c>
      <c r="C110" s="298">
        <v>46149</v>
      </c>
      <c r="D110" s="299" t="s">
        <v>319</v>
      </c>
      <c r="E110" s="522">
        <v>15.93</v>
      </c>
      <c r="F110" s="522"/>
      <c r="G110" s="333">
        <f t="shared" si="1"/>
        <v>1034.3299999999845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289</v>
      </c>
      <c r="B111" s="330">
        <v>2</v>
      </c>
      <c r="C111" s="298">
        <v>46149</v>
      </c>
      <c r="D111" s="299" t="s">
        <v>296</v>
      </c>
      <c r="E111" s="522">
        <v>11.18</v>
      </c>
      <c r="F111" s="522"/>
      <c r="G111" s="333">
        <f t="shared" si="1"/>
        <v>1050.2599999999845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289</v>
      </c>
      <c r="B112" s="330">
        <v>2</v>
      </c>
      <c r="C112" s="298">
        <v>46149</v>
      </c>
      <c r="D112" s="299" t="s">
        <v>301</v>
      </c>
      <c r="E112" s="522">
        <v>16.05</v>
      </c>
      <c r="F112" s="522"/>
      <c r="G112" s="333">
        <f t="shared" ref="G112:G151" si="2">G113-E112+F112</f>
        <v>1061.4399999999846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289</v>
      </c>
      <c r="B113" s="330">
        <v>6</v>
      </c>
      <c r="C113" s="298">
        <v>46148</v>
      </c>
      <c r="D113" s="299" t="s">
        <v>340</v>
      </c>
      <c r="E113" s="522">
        <v>47.93</v>
      </c>
      <c r="F113" s="522"/>
      <c r="G113" s="333">
        <f t="shared" si="2"/>
        <v>1077.4899999999845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294</v>
      </c>
      <c r="B114" s="330">
        <v>14</v>
      </c>
      <c r="C114" s="298">
        <v>46148</v>
      </c>
      <c r="D114" s="299" t="s">
        <v>366</v>
      </c>
      <c r="E114" s="522">
        <v>66.67</v>
      </c>
      <c r="F114" s="522"/>
      <c r="G114" s="333">
        <f t="shared" si="2"/>
        <v>1125.4199999999846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289</v>
      </c>
      <c r="B115" s="330">
        <v>8</v>
      </c>
      <c r="C115" s="298">
        <v>46148</v>
      </c>
      <c r="D115" s="299" t="s">
        <v>319</v>
      </c>
      <c r="E115" s="522">
        <v>19.14</v>
      </c>
      <c r="F115" s="522"/>
      <c r="G115" s="333">
        <f t="shared" si="2"/>
        <v>1192.0899999999847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289</v>
      </c>
      <c r="B116" s="330">
        <v>4</v>
      </c>
      <c r="C116" s="298">
        <v>46148</v>
      </c>
      <c r="D116" s="299" t="s">
        <v>310</v>
      </c>
      <c r="E116" s="522">
        <v>103.69</v>
      </c>
      <c r="F116" s="522"/>
      <c r="G116" s="333">
        <f t="shared" si="2"/>
        <v>1211.2299999999848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287</v>
      </c>
      <c r="B117" s="330" t="s">
        <v>287</v>
      </c>
      <c r="C117" s="298">
        <v>46148</v>
      </c>
      <c r="D117" s="299" t="s">
        <v>844</v>
      </c>
      <c r="E117" s="522">
        <v>513.29999999999995</v>
      </c>
      <c r="F117" s="522">
        <v>513.29999999999995</v>
      </c>
      <c r="G117" s="333">
        <f t="shared" si="2"/>
        <v>1314.9199999999848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289</v>
      </c>
      <c r="B118" s="330">
        <v>6</v>
      </c>
      <c r="C118" s="298">
        <v>46148</v>
      </c>
      <c r="D118" s="299" t="s">
        <v>300</v>
      </c>
      <c r="E118" s="522">
        <v>41.52</v>
      </c>
      <c r="F118" s="522"/>
      <c r="G118" s="333">
        <f t="shared" si="2"/>
        <v>1314.9199999999848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287</v>
      </c>
      <c r="B119" s="330" t="s">
        <v>287</v>
      </c>
      <c r="C119" s="298">
        <v>46148</v>
      </c>
      <c r="D119" s="299" t="s">
        <v>845</v>
      </c>
      <c r="E119" s="522">
        <v>500.5</v>
      </c>
      <c r="F119" s="522">
        <v>500.5</v>
      </c>
      <c r="G119" s="333">
        <f t="shared" si="2"/>
        <v>1356.4399999999848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287</v>
      </c>
      <c r="B120" s="330" t="s">
        <v>287</v>
      </c>
      <c r="C120" s="298">
        <v>46148</v>
      </c>
      <c r="D120" s="299" t="s">
        <v>846</v>
      </c>
      <c r="E120" s="522">
        <v>457.94</v>
      </c>
      <c r="F120" s="522">
        <v>457.94</v>
      </c>
      <c r="G120" s="333">
        <f t="shared" si="2"/>
        <v>1356.4399999999848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289</v>
      </c>
      <c r="B121" s="330">
        <v>1</v>
      </c>
      <c r="C121" s="298">
        <v>46148</v>
      </c>
      <c r="D121" s="299" t="s">
        <v>306</v>
      </c>
      <c r="E121" s="522">
        <v>23.48</v>
      </c>
      <c r="F121" s="522"/>
      <c r="G121" s="333">
        <f t="shared" si="2"/>
        <v>1356.4399999999848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289</v>
      </c>
      <c r="B122" s="330">
        <v>2</v>
      </c>
      <c r="C122" s="298">
        <v>46147</v>
      </c>
      <c r="D122" s="299" t="s">
        <v>384</v>
      </c>
      <c r="E122" s="522">
        <v>59.03</v>
      </c>
      <c r="F122" s="522"/>
      <c r="G122" s="333">
        <f t="shared" si="2"/>
        <v>1379.9199999999848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289</v>
      </c>
      <c r="B123" s="330">
        <v>2</v>
      </c>
      <c r="C123" s="298">
        <v>46147</v>
      </c>
      <c r="D123" s="299" t="s">
        <v>334</v>
      </c>
      <c r="E123" s="522">
        <v>11.06</v>
      </c>
      <c r="F123" s="522"/>
      <c r="G123" s="333">
        <f t="shared" si="2"/>
        <v>1438.9499999999848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289</v>
      </c>
      <c r="B124" s="330">
        <v>2</v>
      </c>
      <c r="C124" s="298">
        <v>46147</v>
      </c>
      <c r="D124" s="299" t="s">
        <v>296</v>
      </c>
      <c r="E124" s="522">
        <v>8.7200000000000006</v>
      </c>
      <c r="F124" s="522"/>
      <c r="G124" s="333">
        <f t="shared" si="2"/>
        <v>1450.0099999999848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289</v>
      </c>
      <c r="B125" s="330">
        <v>4</v>
      </c>
      <c r="C125" s="298">
        <v>46147</v>
      </c>
      <c r="D125" s="299" t="s">
        <v>296</v>
      </c>
      <c r="E125" s="522">
        <v>42.88</v>
      </c>
      <c r="F125" s="522"/>
      <c r="G125" s="333">
        <f t="shared" si="2"/>
        <v>1458.7299999999848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289</v>
      </c>
      <c r="B126" s="330">
        <v>6</v>
      </c>
      <c r="C126" s="298">
        <v>46147</v>
      </c>
      <c r="D126" s="299" t="s">
        <v>300</v>
      </c>
      <c r="E126" s="522">
        <v>17.03</v>
      </c>
      <c r="F126" s="522"/>
      <c r="G126" s="333">
        <f t="shared" si="2"/>
        <v>1501.6099999999849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294</v>
      </c>
      <c r="B127" s="330">
        <v>22</v>
      </c>
      <c r="C127" s="298">
        <v>46146</v>
      </c>
      <c r="D127" s="299" t="s">
        <v>835</v>
      </c>
      <c r="E127" s="522">
        <v>13.83</v>
      </c>
      <c r="F127" s="522"/>
      <c r="G127" s="333">
        <f t="shared" si="2"/>
        <v>1518.6399999999849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289</v>
      </c>
      <c r="B128" s="330">
        <v>6</v>
      </c>
      <c r="C128" s="298">
        <v>46146</v>
      </c>
      <c r="D128" s="299" t="s">
        <v>340</v>
      </c>
      <c r="E128" s="522">
        <v>47.93</v>
      </c>
      <c r="F128" s="522"/>
      <c r="G128" s="333">
        <f t="shared" si="2"/>
        <v>1532.4699999999848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289</v>
      </c>
      <c r="B129" s="330">
        <v>2</v>
      </c>
      <c r="C129" s="298">
        <v>46146</v>
      </c>
      <c r="D129" s="299" t="s">
        <v>334</v>
      </c>
      <c r="E129" s="522">
        <v>11.06</v>
      </c>
      <c r="F129" s="522"/>
      <c r="G129" s="333">
        <f t="shared" si="2"/>
        <v>1580.3999999999849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294</v>
      </c>
      <c r="B130" s="330">
        <v>14</v>
      </c>
      <c r="C130" s="298">
        <v>46146</v>
      </c>
      <c r="D130" s="299" t="s">
        <v>367</v>
      </c>
      <c r="E130" s="522">
        <v>70.25</v>
      </c>
      <c r="F130" s="522"/>
      <c r="G130" s="333">
        <f t="shared" si="2"/>
        <v>1591.4599999999848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284</v>
      </c>
      <c r="B131" s="330">
        <v>36</v>
      </c>
      <c r="C131" s="298">
        <v>46146</v>
      </c>
      <c r="D131" s="299" t="s">
        <v>374</v>
      </c>
      <c r="E131" s="522">
        <v>50</v>
      </c>
      <c r="F131" s="522"/>
      <c r="G131" s="333">
        <f t="shared" si="2"/>
        <v>1661.7099999999848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294</v>
      </c>
      <c r="B132" s="330">
        <v>17</v>
      </c>
      <c r="C132" s="298">
        <v>46146</v>
      </c>
      <c r="D132" s="299" t="s">
        <v>370</v>
      </c>
      <c r="E132" s="522">
        <v>99</v>
      </c>
      <c r="F132" s="522"/>
      <c r="G132" s="333">
        <f t="shared" si="2"/>
        <v>1711.7099999999848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289</v>
      </c>
      <c r="B133" s="330">
        <v>5</v>
      </c>
      <c r="C133" s="298">
        <v>46145</v>
      </c>
      <c r="D133" s="299" t="s">
        <v>834</v>
      </c>
      <c r="E133" s="522">
        <v>49.13</v>
      </c>
      <c r="F133" s="522"/>
      <c r="G133" s="333">
        <f t="shared" si="2"/>
        <v>1810.7099999999848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289</v>
      </c>
      <c r="B134" s="330">
        <v>1</v>
      </c>
      <c r="C134" s="298">
        <v>46145</v>
      </c>
      <c r="D134" s="299" t="s">
        <v>831</v>
      </c>
      <c r="E134" s="522">
        <v>50</v>
      </c>
      <c r="F134" s="522"/>
      <c r="G134" s="333">
        <f t="shared" si="2"/>
        <v>1859.8399999999849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289</v>
      </c>
      <c r="B135" s="330">
        <v>1</v>
      </c>
      <c r="C135" s="298">
        <v>46145</v>
      </c>
      <c r="D135" s="299" t="s">
        <v>311</v>
      </c>
      <c r="E135" s="522">
        <v>91.98</v>
      </c>
      <c r="F135" s="522"/>
      <c r="G135" s="333">
        <f t="shared" si="2"/>
        <v>1909.8399999999849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289</v>
      </c>
      <c r="B136" s="330">
        <v>6</v>
      </c>
      <c r="C136" s="298">
        <v>46145</v>
      </c>
      <c r="D136" s="299" t="s">
        <v>832</v>
      </c>
      <c r="E136" s="522">
        <v>24.68</v>
      </c>
      <c r="F136" s="522"/>
      <c r="G136" s="333">
        <f t="shared" si="2"/>
        <v>2001.8199999999849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289</v>
      </c>
      <c r="B137" s="330">
        <v>2</v>
      </c>
      <c r="C137" s="298">
        <v>46145</v>
      </c>
      <c r="D137" s="299" t="s">
        <v>358</v>
      </c>
      <c r="E137" s="522">
        <v>2.4900000000000002</v>
      </c>
      <c r="F137" s="522"/>
      <c r="G137" s="333">
        <f t="shared" si="2"/>
        <v>2026.499999999985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294</v>
      </c>
      <c r="B138" s="330">
        <v>22</v>
      </c>
      <c r="C138" s="298">
        <v>46145</v>
      </c>
      <c r="D138" s="299" t="s">
        <v>862</v>
      </c>
      <c r="E138" s="522">
        <v>12.77</v>
      </c>
      <c r="F138" s="522"/>
      <c r="G138" s="333">
        <f t="shared" si="2"/>
        <v>2028.989999999985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289</v>
      </c>
      <c r="B139" s="330">
        <v>2</v>
      </c>
      <c r="C139" s="298">
        <v>46145</v>
      </c>
      <c r="D139" s="299" t="s">
        <v>458</v>
      </c>
      <c r="E139" s="522">
        <v>192.97</v>
      </c>
      <c r="F139" s="522"/>
      <c r="G139" s="333">
        <f t="shared" si="2"/>
        <v>2041.759999999985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289</v>
      </c>
      <c r="B140" s="330">
        <v>3</v>
      </c>
      <c r="C140" s="298">
        <v>46145</v>
      </c>
      <c r="D140" s="299" t="s">
        <v>348</v>
      </c>
      <c r="E140" s="522">
        <v>9.35</v>
      </c>
      <c r="F140" s="522"/>
      <c r="G140" s="333">
        <f t="shared" si="2"/>
        <v>2234.729999999985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289</v>
      </c>
      <c r="B141" s="330">
        <v>4</v>
      </c>
      <c r="C141" s="298">
        <v>46144</v>
      </c>
      <c r="D141" s="299" t="s">
        <v>310</v>
      </c>
      <c r="E141" s="522">
        <v>57.69</v>
      </c>
      <c r="F141" s="522"/>
      <c r="G141" s="333">
        <f t="shared" si="2"/>
        <v>2244.0799999999849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289</v>
      </c>
      <c r="B142" s="330">
        <v>8</v>
      </c>
      <c r="C142" s="298">
        <v>46144</v>
      </c>
      <c r="D142" s="299" t="s">
        <v>310</v>
      </c>
      <c r="E142" s="522">
        <v>6.37</v>
      </c>
      <c r="F142" s="522"/>
      <c r="G142" s="333">
        <f t="shared" si="2"/>
        <v>2301.769999999985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294</v>
      </c>
      <c r="B143" s="330">
        <v>22</v>
      </c>
      <c r="C143" s="298">
        <v>46144</v>
      </c>
      <c r="D143" s="299" t="s">
        <v>375</v>
      </c>
      <c r="E143" s="522">
        <v>6.37</v>
      </c>
      <c r="F143" s="522"/>
      <c r="G143" s="333">
        <f t="shared" si="2"/>
        <v>2308.1399999999849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289</v>
      </c>
      <c r="B144" s="330">
        <v>6</v>
      </c>
      <c r="C144" s="298">
        <v>46144</v>
      </c>
      <c r="D144" s="299" t="s">
        <v>300</v>
      </c>
      <c r="E144" s="522">
        <v>41.51</v>
      </c>
      <c r="F144" s="522"/>
      <c r="G144" s="333">
        <f t="shared" si="2"/>
        <v>2314.5099999999848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289</v>
      </c>
      <c r="B145" s="330">
        <v>7</v>
      </c>
      <c r="C145" s="298">
        <v>46144</v>
      </c>
      <c r="D145" s="299" t="s">
        <v>833</v>
      </c>
      <c r="E145" s="522">
        <v>74.53</v>
      </c>
      <c r="F145" s="522"/>
      <c r="G145" s="333">
        <f t="shared" si="2"/>
        <v>2356.019999999985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1</v>
      </c>
      <c r="C146" s="298">
        <v>46144</v>
      </c>
      <c r="D146" s="299" t="s">
        <v>306</v>
      </c>
      <c r="E146" s="522">
        <v>72.73</v>
      </c>
      <c r="F146" s="522"/>
      <c r="G146" s="333">
        <f t="shared" si="2"/>
        <v>2430.5499999999852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289</v>
      </c>
      <c r="B147" s="330">
        <v>3</v>
      </c>
      <c r="C147" s="298">
        <v>46144</v>
      </c>
      <c r="D147" s="299" t="s">
        <v>348</v>
      </c>
      <c r="E147" s="522">
        <v>25</v>
      </c>
      <c r="F147" s="522"/>
      <c r="G147" s="333">
        <f t="shared" si="2"/>
        <v>2503.2799999999852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287</v>
      </c>
      <c r="B148" s="330" t="s">
        <v>287</v>
      </c>
      <c r="C148" s="298">
        <v>46144</v>
      </c>
      <c r="D148" s="299" t="s">
        <v>485</v>
      </c>
      <c r="E148" s="522">
        <v>121.4</v>
      </c>
      <c r="F148" s="522">
        <v>121.4</v>
      </c>
      <c r="G148" s="333">
        <f t="shared" si="2"/>
        <v>2528.2799999999852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289</v>
      </c>
      <c r="B149" s="330">
        <v>3</v>
      </c>
      <c r="C149" s="298">
        <v>46144</v>
      </c>
      <c r="D149" s="299" t="s">
        <v>348</v>
      </c>
      <c r="E149" s="522">
        <v>9.73</v>
      </c>
      <c r="F149" s="522"/>
      <c r="G149" s="333">
        <f t="shared" si="2"/>
        <v>2528.2799999999852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289</v>
      </c>
      <c r="B150" s="330">
        <v>2</v>
      </c>
      <c r="C150" s="298">
        <v>46143</v>
      </c>
      <c r="D150" s="299" t="s">
        <v>358</v>
      </c>
      <c r="E150" s="522">
        <v>8.9700000000000006</v>
      </c>
      <c r="F150" s="522"/>
      <c r="G150" s="333">
        <f t="shared" si="2"/>
        <v>2538.0099999999852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s="540" customFormat="1" ht="12" customHeight="1" x14ac:dyDescent="0.3">
      <c r="A151" s="530" t="s">
        <v>284</v>
      </c>
      <c r="B151" s="531">
        <v>37</v>
      </c>
      <c r="C151" s="532">
        <v>46142</v>
      </c>
      <c r="D151" s="533" t="s">
        <v>285</v>
      </c>
      <c r="E151" s="534">
        <v>5616.82</v>
      </c>
      <c r="F151" s="534"/>
      <c r="G151" s="535">
        <f t="shared" si="2"/>
        <v>2546.979999999985</v>
      </c>
      <c r="H151" s="536"/>
      <c r="I151" s="537"/>
      <c r="J151" s="538"/>
      <c r="K151" s="539"/>
      <c r="L151" s="538"/>
      <c r="M151" s="539"/>
      <c r="N151" s="538"/>
      <c r="O151" s="539"/>
      <c r="P151" s="538"/>
      <c r="Q151" s="539"/>
      <c r="R151" s="538"/>
      <c r="S151" s="539"/>
      <c r="T151" s="538"/>
    </row>
    <row r="152" spans="1:20" ht="12" customHeight="1" x14ac:dyDescent="0.3">
      <c r="A152" s="329" t="s">
        <v>286</v>
      </c>
      <c r="B152" s="330">
        <v>25</v>
      </c>
      <c r="C152" s="298">
        <v>46142</v>
      </c>
      <c r="D152" s="298" t="s">
        <v>204</v>
      </c>
      <c r="E152" s="331">
        <v>350</v>
      </c>
      <c r="F152" s="331"/>
      <c r="G152" s="333">
        <f t="shared" ref="G152:G153" si="3">G153-E152+F152</f>
        <v>8163.7999999999847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286</v>
      </c>
      <c r="B153" s="330">
        <v>26</v>
      </c>
      <c r="C153" s="298">
        <v>46142</v>
      </c>
      <c r="D153" s="298" t="s">
        <v>205</v>
      </c>
      <c r="E153" s="331">
        <v>320</v>
      </c>
      <c r="F153" s="331"/>
      <c r="G153" s="333">
        <f t="shared" si="3"/>
        <v>8513.7999999999847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286</v>
      </c>
      <c r="B154" s="330">
        <v>27</v>
      </c>
      <c r="C154" s="298">
        <v>46142</v>
      </c>
      <c r="D154" s="298" t="s">
        <v>206</v>
      </c>
      <c r="E154" s="331">
        <v>25</v>
      </c>
      <c r="F154" s="331"/>
      <c r="G154" s="333">
        <f t="shared" ref="G154:G405" si="4">G155-E154+F154</f>
        <v>8833.7999999999847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286</v>
      </c>
      <c r="B155" s="330">
        <v>28</v>
      </c>
      <c r="C155" s="298">
        <v>46142</v>
      </c>
      <c r="D155" s="298" t="s">
        <v>207</v>
      </c>
      <c r="E155" s="331">
        <v>25</v>
      </c>
      <c r="F155" s="331"/>
      <c r="G155" s="333">
        <f t="shared" si="4"/>
        <v>8858.7999999999847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286</v>
      </c>
      <c r="B156" s="330">
        <v>29</v>
      </c>
      <c r="C156" s="298">
        <v>46142</v>
      </c>
      <c r="D156" s="298" t="s">
        <v>208</v>
      </c>
      <c r="E156" s="331">
        <v>45</v>
      </c>
      <c r="F156" s="331"/>
      <c r="G156" s="333">
        <f t="shared" si="4"/>
        <v>8883.7999999999847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286</v>
      </c>
      <c r="B157" s="330">
        <v>30</v>
      </c>
      <c r="C157" s="298">
        <v>46142</v>
      </c>
      <c r="D157" s="298" t="s">
        <v>209</v>
      </c>
      <c r="E157" s="331">
        <v>400</v>
      </c>
      <c r="F157" s="331"/>
      <c r="G157" s="333">
        <f t="shared" si="4"/>
        <v>8928.7999999999847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286</v>
      </c>
      <c r="B158" s="330">
        <v>31</v>
      </c>
      <c r="C158" s="298">
        <v>46142</v>
      </c>
      <c r="D158" s="298" t="s">
        <v>210</v>
      </c>
      <c r="E158" s="331">
        <v>375</v>
      </c>
      <c r="F158" s="331"/>
      <c r="G158" s="333">
        <f t="shared" si="4"/>
        <v>9328.7999999999847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286</v>
      </c>
      <c r="B159" s="330">
        <v>32</v>
      </c>
      <c r="C159" s="298">
        <v>46142</v>
      </c>
      <c r="D159" s="298" t="s">
        <v>211</v>
      </c>
      <c r="E159" s="331">
        <v>100</v>
      </c>
      <c r="F159" s="331"/>
      <c r="G159" s="333">
        <f t="shared" si="4"/>
        <v>9703.7999999999847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286</v>
      </c>
      <c r="B160" s="330">
        <v>33</v>
      </c>
      <c r="C160" s="298">
        <v>46142</v>
      </c>
      <c r="D160" s="298" t="s">
        <v>212</v>
      </c>
      <c r="E160" s="331">
        <v>85</v>
      </c>
      <c r="F160" s="331"/>
      <c r="G160" s="333">
        <f t="shared" si="4"/>
        <v>9803.7999999999847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286</v>
      </c>
      <c r="B161" s="330">
        <v>34</v>
      </c>
      <c r="C161" s="298">
        <v>46142</v>
      </c>
      <c r="D161" s="298" t="s">
        <v>213</v>
      </c>
      <c r="E161" s="331">
        <v>230</v>
      </c>
      <c r="F161" s="331"/>
      <c r="G161" s="333">
        <f t="shared" si="4"/>
        <v>9888.7999999999847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286</v>
      </c>
      <c r="B162" s="330">
        <v>35</v>
      </c>
      <c r="C162" s="298">
        <v>46142</v>
      </c>
      <c r="D162" s="298" t="s">
        <v>214</v>
      </c>
      <c r="E162" s="331">
        <v>45</v>
      </c>
      <c r="F162" s="331"/>
      <c r="G162" s="333">
        <f t="shared" si="4"/>
        <v>10118.799999999985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287</v>
      </c>
      <c r="B163" s="330" t="s">
        <v>287</v>
      </c>
      <c r="C163" s="298">
        <v>46142</v>
      </c>
      <c r="D163" s="299" t="s">
        <v>288</v>
      </c>
      <c r="E163" s="331">
        <v>185.64</v>
      </c>
      <c r="F163" s="331">
        <v>185.64</v>
      </c>
      <c r="G163" s="333">
        <f t="shared" si="4"/>
        <v>10163.799999999985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289</v>
      </c>
      <c r="B164" s="330">
        <v>6</v>
      </c>
      <c r="C164" s="298">
        <v>46142</v>
      </c>
      <c r="D164" s="299" t="s">
        <v>290</v>
      </c>
      <c r="E164" s="331">
        <v>30</v>
      </c>
      <c r="F164" s="331"/>
      <c r="G164" s="333">
        <f t="shared" si="4"/>
        <v>10163.799999999985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291</v>
      </c>
      <c r="B165" s="330">
        <v>39</v>
      </c>
      <c r="C165" s="298">
        <v>46142</v>
      </c>
      <c r="D165" s="299" t="s">
        <v>292</v>
      </c>
      <c r="E165" s="331"/>
      <c r="F165" s="331">
        <v>2763.78</v>
      </c>
      <c r="G165" s="333">
        <f t="shared" si="4"/>
        <v>10193.799999999985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291</v>
      </c>
      <c r="B166" s="330">
        <v>38</v>
      </c>
      <c r="C166" s="298">
        <v>46142</v>
      </c>
      <c r="D166" s="299" t="s">
        <v>293</v>
      </c>
      <c r="E166" s="331"/>
      <c r="F166" s="331">
        <v>4597.82</v>
      </c>
      <c r="G166" s="333">
        <f t="shared" si="4"/>
        <v>7430.019999999985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294</v>
      </c>
      <c r="B167" s="330">
        <v>42</v>
      </c>
      <c r="C167" s="298">
        <v>46142</v>
      </c>
      <c r="D167" s="299" t="s">
        <v>200</v>
      </c>
      <c r="E167" s="331">
        <v>50.92</v>
      </c>
      <c r="F167" s="331"/>
      <c r="G167" s="333">
        <f t="shared" si="4"/>
        <v>2832.1999999999853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294</v>
      </c>
      <c r="B168" s="330">
        <v>43</v>
      </c>
      <c r="C168" s="298">
        <v>46142</v>
      </c>
      <c r="D168" s="299" t="s">
        <v>201</v>
      </c>
      <c r="E168" s="331">
        <v>50.92</v>
      </c>
      <c r="F168" s="331"/>
      <c r="G168" s="333">
        <f t="shared" si="4"/>
        <v>2883.1199999999853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289</v>
      </c>
      <c r="B169" s="330">
        <v>4</v>
      </c>
      <c r="C169" s="298">
        <v>46142</v>
      </c>
      <c r="D169" s="299" t="s">
        <v>295</v>
      </c>
      <c r="E169" s="331">
        <v>35.799999999999997</v>
      </c>
      <c r="F169" s="331"/>
      <c r="G169" s="333">
        <f t="shared" si="4"/>
        <v>2934.0399999999854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294</v>
      </c>
      <c r="B170" s="330">
        <v>10</v>
      </c>
      <c r="C170" s="298">
        <v>46142</v>
      </c>
      <c r="D170" s="299" t="s">
        <v>176</v>
      </c>
      <c r="E170" s="331">
        <v>17.899999999999999</v>
      </c>
      <c r="F170" s="331"/>
      <c r="G170" s="333">
        <f t="shared" si="4"/>
        <v>2969.8399999999856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289</v>
      </c>
      <c r="B171" s="330">
        <v>2</v>
      </c>
      <c r="C171" s="298">
        <v>46142</v>
      </c>
      <c r="D171" s="299" t="s">
        <v>296</v>
      </c>
      <c r="E171" s="331">
        <v>8.7200000000000006</v>
      </c>
      <c r="F171" s="331"/>
      <c r="G171" s="333">
        <f t="shared" si="4"/>
        <v>2987.7399999999857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289</v>
      </c>
      <c r="B172" s="330">
        <v>2</v>
      </c>
      <c r="C172" s="298">
        <v>46142</v>
      </c>
      <c r="D172" s="299" t="s">
        <v>297</v>
      </c>
      <c r="E172" s="331">
        <v>100</v>
      </c>
      <c r="F172" s="331"/>
      <c r="G172" s="333">
        <f t="shared" si="4"/>
        <v>2996.4599999999855</v>
      </c>
      <c r="H172" s="334" t="s">
        <v>298</v>
      </c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289</v>
      </c>
      <c r="B173" s="330">
        <v>5</v>
      </c>
      <c r="C173" s="298">
        <v>46142</v>
      </c>
      <c r="D173" s="299" t="s">
        <v>297</v>
      </c>
      <c r="E173" s="331">
        <v>100</v>
      </c>
      <c r="F173" s="331"/>
      <c r="G173" s="333">
        <f t="shared" si="4"/>
        <v>3096.4599999999855</v>
      </c>
      <c r="H173" s="334" t="s">
        <v>298</v>
      </c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289</v>
      </c>
      <c r="B174" s="330">
        <v>6</v>
      </c>
      <c r="C174" s="298">
        <v>46142</v>
      </c>
      <c r="D174" s="299" t="s">
        <v>297</v>
      </c>
      <c r="E174" s="331">
        <v>100</v>
      </c>
      <c r="F174" s="331"/>
      <c r="G174" s="333">
        <f t="shared" si="4"/>
        <v>3196.4599999999855</v>
      </c>
      <c r="H174" s="334" t="s">
        <v>298</v>
      </c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289</v>
      </c>
      <c r="B175" s="330">
        <v>8</v>
      </c>
      <c r="C175" s="298">
        <v>46142</v>
      </c>
      <c r="D175" s="299" t="s">
        <v>297</v>
      </c>
      <c r="E175" s="331">
        <v>100</v>
      </c>
      <c r="F175" s="331"/>
      <c r="G175" s="333">
        <f t="shared" si="4"/>
        <v>3296.4599999999855</v>
      </c>
      <c r="H175" s="334" t="s">
        <v>298</v>
      </c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291</v>
      </c>
      <c r="B176" s="330">
        <v>41</v>
      </c>
      <c r="C176" s="298">
        <v>46142</v>
      </c>
      <c r="D176" s="299" t="s">
        <v>299</v>
      </c>
      <c r="E176" s="331"/>
      <c r="F176" s="331">
        <v>250</v>
      </c>
      <c r="G176" s="333">
        <f t="shared" si="4"/>
        <v>3396.4599999999855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289</v>
      </c>
      <c r="B177" s="330">
        <v>6</v>
      </c>
      <c r="C177" s="298">
        <v>46142</v>
      </c>
      <c r="D177" s="299" t="s">
        <v>300</v>
      </c>
      <c r="E177" s="331">
        <v>42.44</v>
      </c>
      <c r="F177" s="331"/>
      <c r="G177" s="333">
        <f t="shared" si="4"/>
        <v>3146.4599999999855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289</v>
      </c>
      <c r="B178" s="330">
        <v>6</v>
      </c>
      <c r="C178" s="298">
        <v>46142</v>
      </c>
      <c r="D178" s="299" t="s">
        <v>300</v>
      </c>
      <c r="E178" s="331">
        <v>24.05</v>
      </c>
      <c r="F178" s="331"/>
      <c r="G178" s="333">
        <f t="shared" si="4"/>
        <v>3188.8999999999855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289</v>
      </c>
      <c r="B179" s="330">
        <v>2</v>
      </c>
      <c r="C179" s="298">
        <v>46141</v>
      </c>
      <c r="D179" s="299" t="s">
        <v>301</v>
      </c>
      <c r="E179" s="331">
        <v>31.8</v>
      </c>
      <c r="F179" s="331"/>
      <c r="G179" s="333">
        <f t="shared" si="4"/>
        <v>3212.9499999999857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289</v>
      </c>
      <c r="B180" s="330">
        <v>6</v>
      </c>
      <c r="C180" s="298">
        <v>46141</v>
      </c>
      <c r="D180" s="299" t="s">
        <v>302</v>
      </c>
      <c r="E180" s="331">
        <v>100</v>
      </c>
      <c r="F180" s="331"/>
      <c r="G180" s="333">
        <f t="shared" si="4"/>
        <v>3244.7499999999859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289</v>
      </c>
      <c r="B181" s="330">
        <v>6</v>
      </c>
      <c r="C181" s="298">
        <v>46141</v>
      </c>
      <c r="D181" s="299" t="s">
        <v>303</v>
      </c>
      <c r="E181" s="331">
        <v>75</v>
      </c>
      <c r="F181" s="331"/>
      <c r="G181" s="333">
        <f t="shared" si="4"/>
        <v>3344.7499999999859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289</v>
      </c>
      <c r="B182" s="330">
        <v>1</v>
      </c>
      <c r="C182" s="298">
        <v>46141</v>
      </c>
      <c r="D182" s="299" t="s">
        <v>304</v>
      </c>
      <c r="E182" s="331">
        <v>52.5</v>
      </c>
      <c r="F182" s="331"/>
      <c r="G182" s="333">
        <f t="shared" si="4"/>
        <v>3419.7499999999859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289</v>
      </c>
      <c r="B183" s="330">
        <v>6</v>
      </c>
      <c r="C183" s="298">
        <v>46141</v>
      </c>
      <c r="D183" s="299" t="s">
        <v>305</v>
      </c>
      <c r="E183" s="331">
        <v>-256</v>
      </c>
      <c r="F183" s="331"/>
      <c r="G183" s="333">
        <f t="shared" si="4"/>
        <v>3472.2499999999859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289</v>
      </c>
      <c r="B184" s="330">
        <v>6</v>
      </c>
      <c r="C184" s="298">
        <v>46140</v>
      </c>
      <c r="D184" s="299" t="s">
        <v>300</v>
      </c>
      <c r="E184" s="331">
        <v>20.38</v>
      </c>
      <c r="F184" s="331"/>
      <c r="G184" s="333">
        <f t="shared" si="4"/>
        <v>3216.2499999999859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289</v>
      </c>
      <c r="B185" s="330">
        <v>2</v>
      </c>
      <c r="C185" s="298">
        <v>46140</v>
      </c>
      <c r="D185" s="299" t="s">
        <v>296</v>
      </c>
      <c r="E185" s="331">
        <v>15.41</v>
      </c>
      <c r="F185" s="331"/>
      <c r="G185" s="333">
        <f t="shared" si="4"/>
        <v>3236.629999999986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289</v>
      </c>
      <c r="B186" s="330">
        <v>4</v>
      </c>
      <c r="C186" s="298">
        <v>46140</v>
      </c>
      <c r="D186" s="299" t="s">
        <v>296</v>
      </c>
      <c r="E186" s="331">
        <v>33.840000000000003</v>
      </c>
      <c r="F186" s="331"/>
      <c r="G186" s="333">
        <f t="shared" si="4"/>
        <v>3252.0399999999859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289</v>
      </c>
      <c r="B187" s="330">
        <v>1</v>
      </c>
      <c r="C187" s="298">
        <v>46140</v>
      </c>
      <c r="D187" s="299" t="s">
        <v>306</v>
      </c>
      <c r="E187" s="331">
        <v>5.3</v>
      </c>
      <c r="F187" s="331"/>
      <c r="G187" s="333">
        <f t="shared" si="4"/>
        <v>3285.879999999986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289</v>
      </c>
      <c r="B188" s="330">
        <v>5</v>
      </c>
      <c r="C188" s="298">
        <v>46140</v>
      </c>
      <c r="D188" s="299" t="s">
        <v>307</v>
      </c>
      <c r="E188" s="331">
        <v>500</v>
      </c>
      <c r="F188" s="331"/>
      <c r="G188" s="333">
        <f t="shared" si="4"/>
        <v>3291.1799999999862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289</v>
      </c>
      <c r="B189" s="330">
        <v>8</v>
      </c>
      <c r="C189" s="298">
        <v>46140</v>
      </c>
      <c r="D189" s="299" t="s">
        <v>308</v>
      </c>
      <c r="E189" s="331">
        <v>47.99</v>
      </c>
      <c r="F189" s="331"/>
      <c r="G189" s="333">
        <f t="shared" si="4"/>
        <v>3791.1799999999862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289</v>
      </c>
      <c r="B190" s="330">
        <v>3</v>
      </c>
      <c r="C190" s="298">
        <v>46139</v>
      </c>
      <c r="D190" s="299" t="s">
        <v>309</v>
      </c>
      <c r="E190" s="331">
        <v>13.11</v>
      </c>
      <c r="F190" s="331"/>
      <c r="G190" s="333">
        <f t="shared" si="4"/>
        <v>3839.169999999986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289</v>
      </c>
      <c r="B191" s="330">
        <v>4</v>
      </c>
      <c r="C191" s="298">
        <v>46139</v>
      </c>
      <c r="D191" s="299" t="s">
        <v>310</v>
      </c>
      <c r="E191" s="331">
        <v>30.54</v>
      </c>
      <c r="F191" s="331"/>
      <c r="G191" s="333">
        <f t="shared" si="4"/>
        <v>3852.2799999999861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289</v>
      </c>
      <c r="B192" s="330">
        <v>1</v>
      </c>
      <c r="C192" s="298">
        <v>46139</v>
      </c>
      <c r="D192" s="299" t="s">
        <v>311</v>
      </c>
      <c r="E192" s="331">
        <v>163.01</v>
      </c>
      <c r="F192" s="331"/>
      <c r="G192" s="333">
        <f t="shared" si="4"/>
        <v>3882.8199999999861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289</v>
      </c>
      <c r="B193" s="330">
        <v>6</v>
      </c>
      <c r="C193" s="298">
        <v>46139</v>
      </c>
      <c r="D193" s="299" t="s">
        <v>312</v>
      </c>
      <c r="E193" s="331">
        <v>54.97</v>
      </c>
      <c r="F193" s="331"/>
      <c r="G193" s="333">
        <f t="shared" si="4"/>
        <v>4045.8299999999858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289</v>
      </c>
      <c r="B194" s="330">
        <v>1</v>
      </c>
      <c r="C194" s="298">
        <v>46139</v>
      </c>
      <c r="D194" s="299" t="s">
        <v>306</v>
      </c>
      <c r="E194" s="331">
        <v>51.28</v>
      </c>
      <c r="F194" s="331"/>
      <c r="G194" s="333">
        <f t="shared" si="4"/>
        <v>4100.7999999999856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289</v>
      </c>
      <c r="B195" s="330">
        <v>6</v>
      </c>
      <c r="C195" s="298">
        <v>46138</v>
      </c>
      <c r="D195" s="299" t="s">
        <v>312</v>
      </c>
      <c r="E195" s="331">
        <v>38.979999999999997</v>
      </c>
      <c r="F195" s="331"/>
      <c r="G195" s="333">
        <f t="shared" si="4"/>
        <v>4152.0799999999854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289</v>
      </c>
      <c r="B196" s="330">
        <v>2</v>
      </c>
      <c r="C196" s="298">
        <v>46138</v>
      </c>
      <c r="D196" s="299" t="s">
        <v>313</v>
      </c>
      <c r="E196" s="331">
        <v>39.83</v>
      </c>
      <c r="F196" s="331"/>
      <c r="G196" s="333">
        <f t="shared" si="4"/>
        <v>4191.0599999999849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289</v>
      </c>
      <c r="B197" s="330">
        <v>8</v>
      </c>
      <c r="C197" s="298">
        <v>46138</v>
      </c>
      <c r="D197" s="299" t="s">
        <v>313</v>
      </c>
      <c r="E197" s="331">
        <v>51.24</v>
      </c>
      <c r="F197" s="331"/>
      <c r="G197" s="333">
        <f t="shared" si="4"/>
        <v>4230.8899999999849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294</v>
      </c>
      <c r="B198" s="330">
        <v>12</v>
      </c>
      <c r="C198" s="298">
        <v>46137</v>
      </c>
      <c r="D198" s="299" t="s">
        <v>314</v>
      </c>
      <c r="E198" s="331">
        <v>214.74</v>
      </c>
      <c r="F198" s="331"/>
      <c r="G198" s="333">
        <f t="shared" si="4"/>
        <v>4282.1299999999846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287</v>
      </c>
      <c r="B199" s="330" t="s">
        <v>287</v>
      </c>
      <c r="C199" s="298">
        <v>46136</v>
      </c>
      <c r="D199" s="299" t="s">
        <v>315</v>
      </c>
      <c r="E199" s="331">
        <v>127.68</v>
      </c>
      <c r="F199" s="331">
        <v>127.68</v>
      </c>
      <c r="G199" s="333">
        <f t="shared" si="4"/>
        <v>4496.8699999999844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289</v>
      </c>
      <c r="B200" s="330">
        <v>8</v>
      </c>
      <c r="C200" s="298">
        <v>46135</v>
      </c>
      <c r="D200" s="299" t="s">
        <v>864</v>
      </c>
      <c r="E200" s="331">
        <v>65</v>
      </c>
      <c r="F200" s="331"/>
      <c r="G200" s="333">
        <f t="shared" si="4"/>
        <v>4496.8699999999844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291</v>
      </c>
      <c r="B201" s="330">
        <v>40</v>
      </c>
      <c r="C201" s="298">
        <v>46134</v>
      </c>
      <c r="D201" s="299" t="s">
        <v>316</v>
      </c>
      <c r="E201" s="331"/>
      <c r="F201" s="331">
        <v>838.69</v>
      </c>
      <c r="G201" s="333">
        <f t="shared" si="4"/>
        <v>4561.8699999999844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289</v>
      </c>
      <c r="B202" s="330">
        <v>2</v>
      </c>
      <c r="C202" s="298">
        <v>46134</v>
      </c>
      <c r="D202" s="299" t="s">
        <v>317</v>
      </c>
      <c r="E202" s="331">
        <v>17.03</v>
      </c>
      <c r="F202" s="331"/>
      <c r="G202" s="333">
        <f t="shared" si="4"/>
        <v>3723.1799999999848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289</v>
      </c>
      <c r="B203" s="330">
        <v>6</v>
      </c>
      <c r="C203" s="298">
        <v>46134</v>
      </c>
      <c r="D203" s="299" t="s">
        <v>312</v>
      </c>
      <c r="E203" s="331">
        <v>51.94</v>
      </c>
      <c r="F203" s="331"/>
      <c r="G203" s="333">
        <f t="shared" si="4"/>
        <v>3740.209999999985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289</v>
      </c>
      <c r="B204" s="330">
        <v>1</v>
      </c>
      <c r="C204" s="298">
        <v>46134</v>
      </c>
      <c r="D204" s="299" t="s">
        <v>306</v>
      </c>
      <c r="E204" s="331">
        <v>226.7</v>
      </c>
      <c r="F204" s="331"/>
      <c r="G204" s="333">
        <f t="shared" si="4"/>
        <v>3792.1499999999851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289</v>
      </c>
      <c r="B205" s="330">
        <v>2</v>
      </c>
      <c r="C205" s="298">
        <v>46133</v>
      </c>
      <c r="D205" s="299" t="s">
        <v>318</v>
      </c>
      <c r="E205" s="331">
        <v>70</v>
      </c>
      <c r="F205" s="331"/>
      <c r="G205" s="333">
        <f t="shared" si="4"/>
        <v>4018.8499999999849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289</v>
      </c>
      <c r="B206" s="330">
        <v>8</v>
      </c>
      <c r="C206" s="298">
        <v>46133</v>
      </c>
      <c r="D206" s="299" t="s">
        <v>319</v>
      </c>
      <c r="E206" s="331">
        <v>14.26</v>
      </c>
      <c r="F206" s="331"/>
      <c r="G206" s="333">
        <f t="shared" si="4"/>
        <v>4088.8499999999849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289</v>
      </c>
      <c r="B207" s="330">
        <v>1</v>
      </c>
      <c r="C207" s="298">
        <v>46133</v>
      </c>
      <c r="D207" s="299" t="s">
        <v>320</v>
      </c>
      <c r="E207" s="331">
        <v>8.51</v>
      </c>
      <c r="F207" s="331"/>
      <c r="G207" s="333">
        <f t="shared" si="4"/>
        <v>4103.1099999999851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289</v>
      </c>
      <c r="B208" s="330">
        <v>5</v>
      </c>
      <c r="C208" s="298">
        <v>46133</v>
      </c>
      <c r="D208" s="299" t="s">
        <v>321</v>
      </c>
      <c r="E208" s="331">
        <v>20</v>
      </c>
      <c r="F208" s="331"/>
      <c r="G208" s="333">
        <f t="shared" si="4"/>
        <v>4111.6199999999853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294</v>
      </c>
      <c r="B209" s="330">
        <v>23</v>
      </c>
      <c r="C209" s="298">
        <v>46133</v>
      </c>
      <c r="D209" s="299" t="s">
        <v>67</v>
      </c>
      <c r="E209" s="331">
        <v>650.88</v>
      </c>
      <c r="F209" s="331"/>
      <c r="G209" s="333">
        <f t="shared" si="4"/>
        <v>4131.6199999999853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289</v>
      </c>
      <c r="B210" s="330">
        <v>6</v>
      </c>
      <c r="C210" s="298">
        <v>46133</v>
      </c>
      <c r="D210" s="299" t="s">
        <v>322</v>
      </c>
      <c r="E210" s="331">
        <v>15</v>
      </c>
      <c r="F210" s="331"/>
      <c r="G210" s="333">
        <f t="shared" si="4"/>
        <v>4782.4999999999854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289</v>
      </c>
      <c r="B211" s="330">
        <v>5</v>
      </c>
      <c r="C211" s="298">
        <v>46133</v>
      </c>
      <c r="D211" s="299" t="s">
        <v>322</v>
      </c>
      <c r="E211" s="331">
        <v>250</v>
      </c>
      <c r="F211" s="331"/>
      <c r="G211" s="333">
        <f t="shared" si="4"/>
        <v>4797.4999999999854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294</v>
      </c>
      <c r="B212" s="330">
        <v>22</v>
      </c>
      <c r="C212" s="298">
        <v>46132</v>
      </c>
      <c r="D212" s="299" t="s">
        <v>323</v>
      </c>
      <c r="E212" s="331">
        <v>20.22</v>
      </c>
      <c r="F212" s="331"/>
      <c r="G212" s="333">
        <f t="shared" si="4"/>
        <v>5047.4999999999854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6</v>
      </c>
      <c r="C213" s="298">
        <v>46132</v>
      </c>
      <c r="D213" s="299" t="s">
        <v>403</v>
      </c>
      <c r="E213" s="331">
        <v>44</v>
      </c>
      <c r="F213" s="331"/>
      <c r="G213" s="333">
        <f t="shared" si="4"/>
        <v>5067.7199999999857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289</v>
      </c>
      <c r="B214" s="330">
        <v>2</v>
      </c>
      <c r="C214" s="298">
        <v>46132</v>
      </c>
      <c r="D214" s="299" t="s">
        <v>324</v>
      </c>
      <c r="E214" s="331">
        <v>12.01</v>
      </c>
      <c r="F214" s="331"/>
      <c r="G214" s="333">
        <f t="shared" si="4"/>
        <v>5111.7199999999857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289</v>
      </c>
      <c r="B215" s="330">
        <v>2</v>
      </c>
      <c r="C215" s="298">
        <v>46132</v>
      </c>
      <c r="D215" s="299" t="s">
        <v>296</v>
      </c>
      <c r="E215" s="331">
        <v>12.21</v>
      </c>
      <c r="F215" s="331"/>
      <c r="G215" s="333">
        <f t="shared" si="4"/>
        <v>5123.7299999999859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289</v>
      </c>
      <c r="B216" s="330">
        <v>2</v>
      </c>
      <c r="C216" s="298">
        <v>46132</v>
      </c>
      <c r="D216" s="299" t="s">
        <v>325</v>
      </c>
      <c r="E216" s="331">
        <v>46.4</v>
      </c>
      <c r="F216" s="331"/>
      <c r="G216" s="333">
        <f t="shared" si="4"/>
        <v>5135.939999999986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289</v>
      </c>
      <c r="B217" s="330">
        <v>2</v>
      </c>
      <c r="C217" s="298">
        <v>46131</v>
      </c>
      <c r="D217" s="299" t="s">
        <v>326</v>
      </c>
      <c r="E217" s="331">
        <v>31.7</v>
      </c>
      <c r="F217" s="331"/>
      <c r="G217" s="333">
        <f t="shared" si="4"/>
        <v>5182.3399999999856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289</v>
      </c>
      <c r="B218" s="330">
        <v>8</v>
      </c>
      <c r="C218" s="298">
        <v>46131</v>
      </c>
      <c r="D218" s="299" t="s">
        <v>327</v>
      </c>
      <c r="E218" s="331">
        <v>11.11</v>
      </c>
      <c r="F218" s="331"/>
      <c r="G218" s="333">
        <f t="shared" si="4"/>
        <v>5214.0399999999854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289</v>
      </c>
      <c r="B219" s="330">
        <v>1</v>
      </c>
      <c r="C219" s="298">
        <v>46131</v>
      </c>
      <c r="D219" s="299" t="s">
        <v>306</v>
      </c>
      <c r="E219" s="331">
        <v>79.16</v>
      </c>
      <c r="F219" s="331"/>
      <c r="G219" s="333">
        <f t="shared" si="4"/>
        <v>5225.1499999999851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294</v>
      </c>
      <c r="B220" s="330">
        <v>22</v>
      </c>
      <c r="C220" s="298">
        <v>46131</v>
      </c>
      <c r="D220" s="299" t="s">
        <v>328</v>
      </c>
      <c r="E220" s="331">
        <v>7.46</v>
      </c>
      <c r="F220" s="331"/>
      <c r="G220" s="333">
        <f t="shared" si="4"/>
        <v>5304.3099999999849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289</v>
      </c>
      <c r="B221" s="330">
        <v>6</v>
      </c>
      <c r="C221" s="298">
        <v>46131</v>
      </c>
      <c r="D221" s="299" t="s">
        <v>300</v>
      </c>
      <c r="E221" s="331">
        <v>13.83</v>
      </c>
      <c r="F221" s="331"/>
      <c r="G221" s="333">
        <f t="shared" si="4"/>
        <v>5311.769999999985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289</v>
      </c>
      <c r="B222" s="330">
        <v>6</v>
      </c>
      <c r="C222" s="298">
        <v>46131</v>
      </c>
      <c r="D222" s="299" t="s">
        <v>300</v>
      </c>
      <c r="E222" s="331">
        <v>30</v>
      </c>
      <c r="F222" s="331"/>
      <c r="G222" s="333">
        <f t="shared" si="4"/>
        <v>5325.5999999999849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289</v>
      </c>
      <c r="B223" s="330">
        <v>6</v>
      </c>
      <c r="C223" s="298">
        <v>46131</v>
      </c>
      <c r="D223" s="299" t="s">
        <v>300</v>
      </c>
      <c r="E223" s="331">
        <v>15.17</v>
      </c>
      <c r="F223" s="331"/>
      <c r="G223" s="333">
        <f t="shared" si="4"/>
        <v>5355.5999999999849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289</v>
      </c>
      <c r="B224" s="330">
        <v>1</v>
      </c>
      <c r="C224" s="298">
        <v>46130</v>
      </c>
      <c r="D224" s="299" t="s">
        <v>329</v>
      </c>
      <c r="E224" s="331">
        <v>75.55</v>
      </c>
      <c r="F224" s="331"/>
      <c r="G224" s="333">
        <f t="shared" si="4"/>
        <v>5370.769999999985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289</v>
      </c>
      <c r="B225" s="330">
        <v>2</v>
      </c>
      <c r="C225" s="298">
        <v>46130</v>
      </c>
      <c r="D225" s="299" t="s">
        <v>330</v>
      </c>
      <c r="E225" s="331">
        <v>26</v>
      </c>
      <c r="F225" s="331"/>
      <c r="G225" s="333">
        <f t="shared" si="4"/>
        <v>5446.3199999999852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289</v>
      </c>
      <c r="B226" s="330">
        <v>1</v>
      </c>
      <c r="C226" s="298">
        <v>46130</v>
      </c>
      <c r="D226" s="299" t="s">
        <v>311</v>
      </c>
      <c r="E226" s="331">
        <v>25.28</v>
      </c>
      <c r="F226" s="331"/>
      <c r="G226" s="333">
        <f t="shared" si="4"/>
        <v>5472.3199999999852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289</v>
      </c>
      <c r="B227" s="330">
        <v>3</v>
      </c>
      <c r="C227" s="298">
        <v>46130</v>
      </c>
      <c r="D227" s="299" t="s">
        <v>296</v>
      </c>
      <c r="E227" s="331">
        <v>7.76</v>
      </c>
      <c r="F227" s="331"/>
      <c r="G227" s="333">
        <f t="shared" si="4"/>
        <v>5497.5999999999849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294</v>
      </c>
      <c r="B228" s="330">
        <v>22</v>
      </c>
      <c r="C228" s="298">
        <v>46130</v>
      </c>
      <c r="D228" s="299" t="s">
        <v>401</v>
      </c>
      <c r="E228" s="331">
        <v>13.84</v>
      </c>
      <c r="F228" s="331"/>
      <c r="G228" s="333">
        <f t="shared" si="4"/>
        <v>5505.3599999999851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287</v>
      </c>
      <c r="B229" s="330" t="s">
        <v>287</v>
      </c>
      <c r="C229" s="298">
        <v>46130</v>
      </c>
      <c r="D229" s="299" t="s">
        <v>331</v>
      </c>
      <c r="E229" s="331">
        <v>578.57000000000005</v>
      </c>
      <c r="F229" s="331">
        <v>578.57000000000005</v>
      </c>
      <c r="G229" s="333">
        <f t="shared" si="4"/>
        <v>5519.1999999999853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289</v>
      </c>
      <c r="B230" s="330">
        <v>2</v>
      </c>
      <c r="C230" s="298">
        <v>46129</v>
      </c>
      <c r="D230" s="299" t="s">
        <v>324</v>
      </c>
      <c r="E230" s="331">
        <v>12.84</v>
      </c>
      <c r="F230" s="331"/>
      <c r="G230" s="333">
        <f t="shared" si="4"/>
        <v>5519.1999999999853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289</v>
      </c>
      <c r="B231" s="330">
        <v>2</v>
      </c>
      <c r="C231" s="298">
        <v>46129</v>
      </c>
      <c r="D231" s="299" t="s">
        <v>332</v>
      </c>
      <c r="E231" s="331">
        <v>59.71</v>
      </c>
      <c r="F231" s="331"/>
      <c r="G231" s="333">
        <f t="shared" si="4"/>
        <v>5532.0399999999854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294</v>
      </c>
      <c r="B232" s="330">
        <v>21</v>
      </c>
      <c r="C232" s="298">
        <v>46129</v>
      </c>
      <c r="D232" s="299" t="s">
        <v>194</v>
      </c>
      <c r="E232" s="331">
        <v>75.599999999999994</v>
      </c>
      <c r="F232" s="331"/>
      <c r="G232" s="333">
        <f t="shared" si="4"/>
        <v>5591.7499999999854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294</v>
      </c>
      <c r="B233" s="330">
        <v>43</v>
      </c>
      <c r="C233" s="298">
        <v>46129</v>
      </c>
      <c r="D233" s="299" t="s">
        <v>333</v>
      </c>
      <c r="E233" s="331">
        <v>22.35</v>
      </c>
      <c r="F233" s="331"/>
      <c r="G233" s="333">
        <f t="shared" si="4"/>
        <v>5667.3499999999858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294</v>
      </c>
      <c r="B234" s="330">
        <v>42</v>
      </c>
      <c r="C234" s="298">
        <v>46129</v>
      </c>
      <c r="D234" s="299" t="s">
        <v>333</v>
      </c>
      <c r="E234" s="331">
        <v>37.25</v>
      </c>
      <c r="F234" s="331"/>
      <c r="G234" s="333">
        <f t="shared" si="4"/>
        <v>5689.6999999999862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289</v>
      </c>
      <c r="B235" s="330">
        <v>8</v>
      </c>
      <c r="C235" s="298">
        <v>46129</v>
      </c>
      <c r="D235" s="299" t="s">
        <v>319</v>
      </c>
      <c r="E235" s="331">
        <v>35.119999999999997</v>
      </c>
      <c r="F235" s="331"/>
      <c r="G235" s="333">
        <f t="shared" si="4"/>
        <v>5726.9499999999862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289</v>
      </c>
      <c r="B236" s="330">
        <v>3</v>
      </c>
      <c r="C236" s="298">
        <v>46129</v>
      </c>
      <c r="D236" s="299" t="s">
        <v>296</v>
      </c>
      <c r="E236" s="331">
        <v>8.7200000000000006</v>
      </c>
      <c r="F236" s="331"/>
      <c r="G236" s="333">
        <f t="shared" si="4"/>
        <v>5762.0699999999861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289</v>
      </c>
      <c r="B237" s="330">
        <v>2</v>
      </c>
      <c r="C237" s="298">
        <v>46129</v>
      </c>
      <c r="D237" s="299" t="s">
        <v>334</v>
      </c>
      <c r="E237" s="331">
        <v>13.21</v>
      </c>
      <c r="F237" s="331"/>
      <c r="G237" s="333">
        <f t="shared" si="4"/>
        <v>5770.7899999999863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294</v>
      </c>
      <c r="B238" s="330">
        <v>17</v>
      </c>
      <c r="C238" s="298">
        <v>46129</v>
      </c>
      <c r="D238" s="299" t="s">
        <v>188</v>
      </c>
      <c r="E238" s="331">
        <v>42.65</v>
      </c>
      <c r="F238" s="331"/>
      <c r="G238" s="333">
        <f t="shared" si="4"/>
        <v>5783.9999999999864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335</v>
      </c>
      <c r="B239" s="330" t="s">
        <v>335</v>
      </c>
      <c r="C239" s="298">
        <v>46129</v>
      </c>
      <c r="D239" s="299" t="s">
        <v>336</v>
      </c>
      <c r="E239" s="331">
        <v>130.31</v>
      </c>
      <c r="F239" s="331"/>
      <c r="G239" s="333">
        <f t="shared" si="4"/>
        <v>5826.649999999986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294</v>
      </c>
      <c r="B240" s="330">
        <v>15</v>
      </c>
      <c r="C240" s="298">
        <v>46129</v>
      </c>
      <c r="D240" s="299" t="s">
        <v>185</v>
      </c>
      <c r="E240" s="331">
        <v>131.22999999999999</v>
      </c>
      <c r="F240" s="331"/>
      <c r="G240" s="333">
        <f t="shared" si="4"/>
        <v>5956.9599999999864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289</v>
      </c>
      <c r="B241" s="330">
        <v>6</v>
      </c>
      <c r="C241" s="298">
        <v>46129</v>
      </c>
      <c r="D241" s="299" t="s">
        <v>337</v>
      </c>
      <c r="E241" s="331">
        <v>210</v>
      </c>
      <c r="F241" s="331"/>
      <c r="G241" s="333">
        <f t="shared" si="4"/>
        <v>6088.189999999986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294</v>
      </c>
      <c r="B242" s="330">
        <v>23</v>
      </c>
      <c r="C242" s="298">
        <v>46129</v>
      </c>
      <c r="D242" s="299" t="s">
        <v>63</v>
      </c>
      <c r="E242" s="331">
        <v>529.46</v>
      </c>
      <c r="F242" s="331"/>
      <c r="G242" s="333">
        <f t="shared" si="4"/>
        <v>6298.189999999986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289</v>
      </c>
      <c r="B243" s="330">
        <v>7</v>
      </c>
      <c r="C243" s="298">
        <v>46129</v>
      </c>
      <c r="D243" s="299" t="s">
        <v>338</v>
      </c>
      <c r="E243" s="331">
        <v>32.78</v>
      </c>
      <c r="F243" s="331"/>
      <c r="G243" s="333">
        <f t="shared" si="4"/>
        <v>6827.649999999986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289</v>
      </c>
      <c r="B244" s="330">
        <v>4</v>
      </c>
      <c r="C244" s="298">
        <v>46128</v>
      </c>
      <c r="D244" s="299" t="s">
        <v>310</v>
      </c>
      <c r="E244" s="331">
        <v>44.41</v>
      </c>
      <c r="F244" s="331"/>
      <c r="G244" s="333">
        <f t="shared" si="4"/>
        <v>6860.4299999999857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294</v>
      </c>
      <c r="B245" s="330">
        <v>16</v>
      </c>
      <c r="C245" s="298">
        <v>46128</v>
      </c>
      <c r="D245" s="299" t="s">
        <v>339</v>
      </c>
      <c r="E245" s="331">
        <v>15</v>
      </c>
      <c r="F245" s="331"/>
      <c r="G245" s="333">
        <f t="shared" si="4"/>
        <v>6904.8399999999856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289</v>
      </c>
      <c r="B246" s="330">
        <v>2</v>
      </c>
      <c r="C246" s="298">
        <v>46128</v>
      </c>
      <c r="D246" s="299" t="s">
        <v>301</v>
      </c>
      <c r="E246" s="331">
        <v>41.95</v>
      </c>
      <c r="F246" s="331"/>
      <c r="G246" s="333">
        <f t="shared" si="4"/>
        <v>6919.8399999999856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289</v>
      </c>
      <c r="B247" s="330">
        <v>5</v>
      </c>
      <c r="C247" s="298">
        <v>46128</v>
      </c>
      <c r="D247" s="299" t="s">
        <v>340</v>
      </c>
      <c r="E247" s="331">
        <v>21.3</v>
      </c>
      <c r="F247" s="331"/>
      <c r="G247" s="333">
        <f t="shared" si="4"/>
        <v>6961.7899999999854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289</v>
      </c>
      <c r="B248" s="330">
        <v>4</v>
      </c>
      <c r="C248" s="298">
        <v>46128</v>
      </c>
      <c r="D248" s="299" t="s">
        <v>296</v>
      </c>
      <c r="E248" s="331">
        <v>70.03</v>
      </c>
      <c r="F248" s="331"/>
      <c r="G248" s="333">
        <f t="shared" si="4"/>
        <v>6983.0899999999856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289</v>
      </c>
      <c r="B249" s="330">
        <v>2</v>
      </c>
      <c r="C249" s="298">
        <v>46128</v>
      </c>
      <c r="D249" s="299" t="s">
        <v>296</v>
      </c>
      <c r="E249" s="331">
        <v>11.48</v>
      </c>
      <c r="F249" s="331"/>
      <c r="G249" s="333">
        <f t="shared" si="4"/>
        <v>7053.1199999999853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289</v>
      </c>
      <c r="B250" s="330">
        <v>6</v>
      </c>
      <c r="C250" s="298">
        <v>46128</v>
      </c>
      <c r="D250" s="299" t="s">
        <v>341</v>
      </c>
      <c r="E250" s="331">
        <v>26.61</v>
      </c>
      <c r="F250" s="331"/>
      <c r="G250" s="333">
        <f t="shared" si="4"/>
        <v>7064.5999999999849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289</v>
      </c>
      <c r="B251" s="330">
        <v>6</v>
      </c>
      <c r="C251" s="298">
        <v>46128</v>
      </c>
      <c r="D251" s="299" t="s">
        <v>342</v>
      </c>
      <c r="E251" s="331">
        <v>42.59</v>
      </c>
      <c r="F251" s="331"/>
      <c r="G251" s="333">
        <f t="shared" si="4"/>
        <v>7091.2099999999846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289</v>
      </c>
      <c r="B252" s="330">
        <v>6</v>
      </c>
      <c r="C252" s="298">
        <v>46128</v>
      </c>
      <c r="D252" s="299" t="s">
        <v>300</v>
      </c>
      <c r="E252" s="331">
        <v>20.58</v>
      </c>
      <c r="F252" s="331"/>
      <c r="G252" s="333">
        <f t="shared" si="4"/>
        <v>7133.7999999999847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294</v>
      </c>
      <c r="B253" s="330">
        <v>11</v>
      </c>
      <c r="C253" s="298">
        <v>46128</v>
      </c>
      <c r="D253" s="299" t="s">
        <v>178</v>
      </c>
      <c r="E253" s="331">
        <v>267.91000000000003</v>
      </c>
      <c r="F253" s="331"/>
      <c r="G253" s="333">
        <f t="shared" si="4"/>
        <v>7154.3799999999846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291</v>
      </c>
      <c r="B254" s="330">
        <v>41</v>
      </c>
      <c r="C254" s="298">
        <v>46128</v>
      </c>
      <c r="D254" s="299" t="s">
        <v>299</v>
      </c>
      <c r="E254" s="331"/>
      <c r="F254" s="331">
        <v>300</v>
      </c>
      <c r="G254" s="333">
        <f t="shared" si="4"/>
        <v>7422.2899999999845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291</v>
      </c>
      <c r="B255" s="330">
        <v>39</v>
      </c>
      <c r="C255" s="298">
        <v>46128</v>
      </c>
      <c r="D255" s="299" t="s">
        <v>292</v>
      </c>
      <c r="E255" s="331"/>
      <c r="F255" s="331">
        <v>2763.78</v>
      </c>
      <c r="G255" s="333">
        <f t="shared" si="4"/>
        <v>7122.2899999999845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287</v>
      </c>
      <c r="B256" s="330" t="s">
        <v>287</v>
      </c>
      <c r="C256" s="298">
        <v>46127</v>
      </c>
      <c r="D256" s="299" t="s">
        <v>343</v>
      </c>
      <c r="E256" s="331">
        <v>93.71</v>
      </c>
      <c r="F256" s="331">
        <v>93.71</v>
      </c>
      <c r="G256" s="333">
        <f t="shared" si="4"/>
        <v>4358.5099999999848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289</v>
      </c>
      <c r="B257" s="330">
        <v>6</v>
      </c>
      <c r="C257" s="298">
        <v>46127</v>
      </c>
      <c r="D257" s="299" t="s">
        <v>344</v>
      </c>
      <c r="E257" s="331">
        <v>27</v>
      </c>
      <c r="F257" s="331"/>
      <c r="G257" s="333">
        <f t="shared" si="4"/>
        <v>4358.5099999999848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291</v>
      </c>
      <c r="B258" s="330">
        <v>38</v>
      </c>
      <c r="C258" s="298">
        <v>46127</v>
      </c>
      <c r="D258" s="299" t="s">
        <v>293</v>
      </c>
      <c r="E258" s="331"/>
      <c r="F258" s="331">
        <v>4597.82</v>
      </c>
      <c r="G258" s="333">
        <f t="shared" si="4"/>
        <v>4385.5099999999848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289</v>
      </c>
      <c r="B259" s="330">
        <v>2</v>
      </c>
      <c r="C259" s="298">
        <v>46127</v>
      </c>
      <c r="D259" s="299" t="s">
        <v>296</v>
      </c>
      <c r="E259" s="331">
        <v>14.67</v>
      </c>
      <c r="F259" s="331"/>
      <c r="G259" s="333">
        <f t="shared" si="4"/>
        <v>-212.31000000001481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289</v>
      </c>
      <c r="B260" s="330">
        <v>2</v>
      </c>
      <c r="C260" s="298">
        <v>46127</v>
      </c>
      <c r="D260" s="299" t="s">
        <v>345</v>
      </c>
      <c r="E260" s="331">
        <v>102.2</v>
      </c>
      <c r="F260" s="331"/>
      <c r="G260" s="333">
        <f t="shared" si="4"/>
        <v>-197.64000000001482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289</v>
      </c>
      <c r="B261" s="330">
        <v>8</v>
      </c>
      <c r="C261" s="298">
        <v>46126</v>
      </c>
      <c r="D261" s="299" t="s">
        <v>319</v>
      </c>
      <c r="E261" s="331">
        <v>15.53</v>
      </c>
      <c r="F261" s="331"/>
      <c r="G261" s="333">
        <f t="shared" si="4"/>
        <v>-95.440000000014805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294</v>
      </c>
      <c r="B262" s="330">
        <v>24</v>
      </c>
      <c r="C262" s="298">
        <v>46126</v>
      </c>
      <c r="D262" s="299" t="s">
        <v>861</v>
      </c>
      <c r="E262" s="331">
        <v>105.33</v>
      </c>
      <c r="F262" s="331"/>
      <c r="G262" s="333">
        <f t="shared" si="4"/>
        <v>-79.910000000014804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289</v>
      </c>
      <c r="B263" s="330">
        <v>2</v>
      </c>
      <c r="C263" s="298">
        <v>46125</v>
      </c>
      <c r="D263" s="299" t="s">
        <v>346</v>
      </c>
      <c r="E263" s="331">
        <v>11.64</v>
      </c>
      <c r="F263" s="331"/>
      <c r="G263" s="333">
        <f t="shared" si="4"/>
        <v>25.419999999985201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289</v>
      </c>
      <c r="B264" s="330">
        <v>1</v>
      </c>
      <c r="C264" s="298">
        <v>46125</v>
      </c>
      <c r="D264" s="299" t="s">
        <v>306</v>
      </c>
      <c r="E264" s="331">
        <v>50.71</v>
      </c>
      <c r="F264" s="331"/>
      <c r="G264" s="333">
        <f t="shared" si="4"/>
        <v>37.059999999985202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289</v>
      </c>
      <c r="B265" s="330">
        <v>2</v>
      </c>
      <c r="C265" s="298">
        <v>46125</v>
      </c>
      <c r="D265" s="299" t="s">
        <v>334</v>
      </c>
      <c r="E265" s="331">
        <v>11.06</v>
      </c>
      <c r="F265" s="331"/>
      <c r="G265" s="333">
        <f t="shared" si="4"/>
        <v>87.769999999985203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289</v>
      </c>
      <c r="B266" s="330">
        <v>4</v>
      </c>
      <c r="C266" s="298">
        <v>46125</v>
      </c>
      <c r="D266" s="299" t="s">
        <v>295</v>
      </c>
      <c r="E266" s="331">
        <v>35.979999999999997</v>
      </c>
      <c r="F266" s="331"/>
      <c r="G266" s="333">
        <f t="shared" si="4"/>
        <v>98.829999999985205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289</v>
      </c>
      <c r="B267" s="330">
        <v>8</v>
      </c>
      <c r="C267" s="298">
        <v>46125</v>
      </c>
      <c r="D267" s="299" t="s">
        <v>347</v>
      </c>
      <c r="E267" s="331">
        <v>7.83</v>
      </c>
      <c r="F267" s="331"/>
      <c r="G267" s="333">
        <f t="shared" si="4"/>
        <v>134.80999999998519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289</v>
      </c>
      <c r="B268" s="330">
        <v>3</v>
      </c>
      <c r="C268" s="298">
        <v>46125</v>
      </c>
      <c r="D268" s="299" t="s">
        <v>348</v>
      </c>
      <c r="E268" s="331">
        <v>4.1900000000000004</v>
      </c>
      <c r="F268" s="331"/>
      <c r="G268" s="333">
        <f t="shared" si="4"/>
        <v>142.63999999998521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289</v>
      </c>
      <c r="B269" s="330">
        <v>8</v>
      </c>
      <c r="C269" s="298">
        <v>46125</v>
      </c>
      <c r="D269" s="299" t="s">
        <v>349</v>
      </c>
      <c r="E269" s="331">
        <v>39.25</v>
      </c>
      <c r="F269" s="331"/>
      <c r="G269" s="333">
        <f t="shared" si="4"/>
        <v>146.8299999999852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287</v>
      </c>
      <c r="B270" s="330" t="s">
        <v>287</v>
      </c>
      <c r="C270" s="298">
        <v>46125</v>
      </c>
      <c r="D270" s="299" t="s">
        <v>350</v>
      </c>
      <c r="E270" s="331">
        <v>318.36</v>
      </c>
      <c r="F270" s="331">
        <v>318.36</v>
      </c>
      <c r="G270" s="333">
        <f t="shared" si="4"/>
        <v>186.0799999999852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294</v>
      </c>
      <c r="B271" s="330">
        <v>19</v>
      </c>
      <c r="C271" s="298">
        <v>46125</v>
      </c>
      <c r="D271" s="299" t="s">
        <v>191</v>
      </c>
      <c r="E271" s="331">
        <v>200</v>
      </c>
      <c r="F271" s="331"/>
      <c r="G271" s="333">
        <f t="shared" si="4"/>
        <v>186.0799999999852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289</v>
      </c>
      <c r="B272" s="330">
        <v>1</v>
      </c>
      <c r="C272" s="298">
        <v>46124</v>
      </c>
      <c r="D272" s="299" t="s">
        <v>304</v>
      </c>
      <c r="E272" s="331">
        <v>136.05000000000001</v>
      </c>
      <c r="F272" s="331"/>
      <c r="G272" s="333">
        <f t="shared" si="4"/>
        <v>386.0799999999852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289</v>
      </c>
      <c r="B273" s="330">
        <v>3</v>
      </c>
      <c r="C273" s="298">
        <v>46124</v>
      </c>
      <c r="D273" s="299" t="s">
        <v>348</v>
      </c>
      <c r="E273" s="331">
        <v>13.09</v>
      </c>
      <c r="F273" s="331"/>
      <c r="G273" s="333">
        <f t="shared" si="4"/>
        <v>522.12999999998522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289</v>
      </c>
      <c r="B274" s="330">
        <v>8</v>
      </c>
      <c r="C274" s="298">
        <v>46124</v>
      </c>
      <c r="D274" s="299" t="s">
        <v>319</v>
      </c>
      <c r="E274" s="331">
        <v>24.47</v>
      </c>
      <c r="F274" s="331"/>
      <c r="G274" s="333">
        <f t="shared" si="4"/>
        <v>535.21999999998525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289</v>
      </c>
      <c r="B275" s="330">
        <v>8</v>
      </c>
      <c r="C275" s="298">
        <v>46124</v>
      </c>
      <c r="D275" s="299" t="s">
        <v>319</v>
      </c>
      <c r="E275" s="331">
        <v>14.29</v>
      </c>
      <c r="F275" s="331"/>
      <c r="G275" s="333">
        <f t="shared" si="4"/>
        <v>559.68999999998528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294</v>
      </c>
      <c r="B276" s="330">
        <v>22</v>
      </c>
      <c r="C276" s="298">
        <v>46124</v>
      </c>
      <c r="D276" s="299" t="s">
        <v>835</v>
      </c>
      <c r="E276" s="331">
        <v>9.57</v>
      </c>
      <c r="F276" s="331"/>
      <c r="G276" s="333">
        <f t="shared" si="4"/>
        <v>573.97999999998524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289</v>
      </c>
      <c r="B277" s="330">
        <v>3</v>
      </c>
      <c r="C277" s="298">
        <v>46124</v>
      </c>
      <c r="D277" s="299" t="s">
        <v>351</v>
      </c>
      <c r="E277" s="331">
        <v>25</v>
      </c>
      <c r="F277" s="331"/>
      <c r="G277" s="333">
        <f t="shared" si="4"/>
        <v>583.54999999998529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294</v>
      </c>
      <c r="B278" s="330">
        <v>22</v>
      </c>
      <c r="C278" s="298">
        <v>46123</v>
      </c>
      <c r="D278" s="299" t="s">
        <v>352</v>
      </c>
      <c r="E278" s="331">
        <v>19.16</v>
      </c>
      <c r="F278" s="331"/>
      <c r="G278" s="333">
        <f t="shared" si="4"/>
        <v>608.54999999998529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289</v>
      </c>
      <c r="B279" s="330">
        <v>2</v>
      </c>
      <c r="C279" s="298">
        <v>46123</v>
      </c>
      <c r="D279" s="299" t="s">
        <v>301</v>
      </c>
      <c r="E279" s="331">
        <v>20.91</v>
      </c>
      <c r="F279" s="331"/>
      <c r="G279" s="333">
        <f t="shared" si="4"/>
        <v>627.70999999998526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289</v>
      </c>
      <c r="B280" s="330">
        <v>2</v>
      </c>
      <c r="C280" s="298">
        <v>46123</v>
      </c>
      <c r="D280" s="299" t="s">
        <v>296</v>
      </c>
      <c r="E280" s="331">
        <v>12.44</v>
      </c>
      <c r="F280" s="331"/>
      <c r="G280" s="333">
        <f t="shared" si="4"/>
        <v>648.61999999998523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289</v>
      </c>
      <c r="B281" s="330">
        <v>2</v>
      </c>
      <c r="C281" s="298">
        <v>46123</v>
      </c>
      <c r="D281" s="299" t="s">
        <v>353</v>
      </c>
      <c r="E281" s="331">
        <v>41.34</v>
      </c>
      <c r="F281" s="331"/>
      <c r="G281" s="333">
        <f t="shared" si="4"/>
        <v>661.05999999998528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289</v>
      </c>
      <c r="B282" s="330">
        <v>6</v>
      </c>
      <c r="C282" s="298">
        <v>46122</v>
      </c>
      <c r="D282" s="299" t="s">
        <v>446</v>
      </c>
      <c r="E282" s="331">
        <v>-0.04</v>
      </c>
      <c r="F282" s="331"/>
      <c r="G282" s="333">
        <f t="shared" si="4"/>
        <v>702.39999999998531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289</v>
      </c>
      <c r="B283" s="330">
        <v>5</v>
      </c>
      <c r="C283" s="298">
        <v>46122</v>
      </c>
      <c r="D283" s="299" t="s">
        <v>354</v>
      </c>
      <c r="E283" s="331">
        <v>372</v>
      </c>
      <c r="F283" s="331"/>
      <c r="G283" s="333">
        <f t="shared" si="4"/>
        <v>702.35999999998535</v>
      </c>
      <c r="H283" s="334" t="s">
        <v>298</v>
      </c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289</v>
      </c>
      <c r="B284" s="330">
        <v>2</v>
      </c>
      <c r="C284" s="298">
        <v>46122</v>
      </c>
      <c r="D284" s="299" t="s">
        <v>355</v>
      </c>
      <c r="E284" s="331">
        <v>15.22</v>
      </c>
      <c r="F284" s="331"/>
      <c r="G284" s="333">
        <f t="shared" si="4"/>
        <v>1074.3599999999853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289</v>
      </c>
      <c r="B285" s="330">
        <v>3</v>
      </c>
      <c r="C285" s="298">
        <v>46122</v>
      </c>
      <c r="D285" s="299" t="s">
        <v>296</v>
      </c>
      <c r="E285" s="331">
        <v>9.5500000000000007</v>
      </c>
      <c r="F285" s="331"/>
      <c r="G285" s="333">
        <f t="shared" si="4"/>
        <v>1089.5799999999854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289</v>
      </c>
      <c r="B286" s="330">
        <v>8</v>
      </c>
      <c r="C286" s="298">
        <v>46122</v>
      </c>
      <c r="D286" s="299" t="s">
        <v>356</v>
      </c>
      <c r="E286" s="331">
        <v>52.65</v>
      </c>
      <c r="F286" s="331"/>
      <c r="G286" s="333">
        <f t="shared" si="4"/>
        <v>1099.1299999999853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289</v>
      </c>
      <c r="B287" s="330">
        <v>1</v>
      </c>
      <c r="C287" s="298">
        <v>46122</v>
      </c>
      <c r="D287" s="299" t="s">
        <v>311</v>
      </c>
      <c r="E287" s="331">
        <v>68.989999999999995</v>
      </c>
      <c r="F287" s="331"/>
      <c r="G287" s="333">
        <f t="shared" si="4"/>
        <v>1151.7799999999854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289</v>
      </c>
      <c r="B288" s="330">
        <v>2</v>
      </c>
      <c r="C288" s="298">
        <v>46122</v>
      </c>
      <c r="D288" s="299" t="s">
        <v>324</v>
      </c>
      <c r="E288" s="331">
        <v>17.37</v>
      </c>
      <c r="F288" s="331"/>
      <c r="G288" s="333">
        <f t="shared" si="4"/>
        <v>1220.7699999999854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289</v>
      </c>
      <c r="B289" s="330">
        <v>8</v>
      </c>
      <c r="C289" s="298">
        <v>46121</v>
      </c>
      <c r="D289" s="299" t="s">
        <v>357</v>
      </c>
      <c r="E289" s="331">
        <v>64.42</v>
      </c>
      <c r="F289" s="331"/>
      <c r="G289" s="333">
        <f t="shared" si="4"/>
        <v>1238.1399999999853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289</v>
      </c>
      <c r="B290" s="330">
        <v>2</v>
      </c>
      <c r="C290" s="298">
        <v>46121</v>
      </c>
      <c r="D290" s="299" t="s">
        <v>358</v>
      </c>
      <c r="E290" s="331">
        <v>9.4700000000000006</v>
      </c>
      <c r="F290" s="331"/>
      <c r="G290" s="333">
        <f t="shared" si="4"/>
        <v>1302.5599999999854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289</v>
      </c>
      <c r="B291" s="330">
        <v>5</v>
      </c>
      <c r="C291" s="298">
        <v>46121</v>
      </c>
      <c r="D291" s="299" t="s">
        <v>855</v>
      </c>
      <c r="E291" s="331">
        <v>10.68</v>
      </c>
      <c r="F291" s="331"/>
      <c r="G291" s="333">
        <f t="shared" si="4"/>
        <v>1312.0299999999854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289</v>
      </c>
      <c r="B292" s="330">
        <v>7</v>
      </c>
      <c r="C292" s="298">
        <v>46121</v>
      </c>
      <c r="D292" s="299" t="s">
        <v>359</v>
      </c>
      <c r="E292" s="331">
        <v>68.010000000000005</v>
      </c>
      <c r="F292" s="331"/>
      <c r="G292" s="333">
        <f t="shared" si="4"/>
        <v>1322.7099999999855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289</v>
      </c>
      <c r="B293" s="330">
        <v>4</v>
      </c>
      <c r="C293" s="298">
        <v>46121</v>
      </c>
      <c r="D293" s="299" t="s">
        <v>310</v>
      </c>
      <c r="E293" s="331">
        <v>40.85</v>
      </c>
      <c r="F293" s="331"/>
      <c r="G293" s="333">
        <f t="shared" si="4"/>
        <v>1390.7199999999855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289</v>
      </c>
      <c r="B294" s="330">
        <v>6</v>
      </c>
      <c r="C294" s="298">
        <v>46121</v>
      </c>
      <c r="D294" s="299" t="s">
        <v>360</v>
      </c>
      <c r="E294" s="331">
        <v>25</v>
      </c>
      <c r="F294" s="331"/>
      <c r="G294" s="333">
        <f t="shared" si="4"/>
        <v>1431.5699999999854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294</v>
      </c>
      <c r="B295" s="330">
        <v>18</v>
      </c>
      <c r="C295" s="298">
        <v>46120</v>
      </c>
      <c r="D295" s="299" t="s">
        <v>361</v>
      </c>
      <c r="E295" s="331">
        <v>400</v>
      </c>
      <c r="F295" s="331"/>
      <c r="G295" s="333">
        <f t="shared" si="4"/>
        <v>1456.5699999999854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335</v>
      </c>
      <c r="B296" s="330" t="s">
        <v>335</v>
      </c>
      <c r="C296" s="298">
        <v>46120</v>
      </c>
      <c r="D296" s="299" t="s">
        <v>447</v>
      </c>
      <c r="E296" s="331">
        <v>44.96</v>
      </c>
      <c r="F296" s="331"/>
      <c r="G296" s="333">
        <f t="shared" si="4"/>
        <v>1856.5699999999854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294</v>
      </c>
      <c r="B297" s="330">
        <v>13</v>
      </c>
      <c r="C297" s="298">
        <v>46120</v>
      </c>
      <c r="D297" s="299" t="s">
        <v>182</v>
      </c>
      <c r="E297" s="331">
        <v>104.98</v>
      </c>
      <c r="F297" s="331"/>
      <c r="G297" s="333">
        <f t="shared" si="4"/>
        <v>1901.5299999999854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289</v>
      </c>
      <c r="B298" s="330">
        <v>2</v>
      </c>
      <c r="C298" s="298">
        <v>46120</v>
      </c>
      <c r="D298" s="299" t="s">
        <v>296</v>
      </c>
      <c r="E298" s="331">
        <v>13.8</v>
      </c>
      <c r="F298" s="331"/>
      <c r="G298" s="333">
        <f t="shared" si="4"/>
        <v>2006.5099999999854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289</v>
      </c>
      <c r="B299" s="330">
        <v>4</v>
      </c>
      <c r="C299" s="298">
        <v>46120</v>
      </c>
      <c r="D299" s="299" t="s">
        <v>295</v>
      </c>
      <c r="E299" s="331">
        <v>37.92</v>
      </c>
      <c r="F299" s="331"/>
      <c r="G299" s="333">
        <f t="shared" si="4"/>
        <v>2020.3099999999854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289</v>
      </c>
      <c r="B300" s="330">
        <v>6</v>
      </c>
      <c r="C300" s="298">
        <v>46120</v>
      </c>
      <c r="D300" s="299" t="s">
        <v>300</v>
      </c>
      <c r="E300" s="331">
        <v>56.68</v>
      </c>
      <c r="F300" s="331"/>
      <c r="G300" s="333">
        <f t="shared" si="4"/>
        <v>2058.2299999999855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289</v>
      </c>
      <c r="B301" s="330">
        <v>6</v>
      </c>
      <c r="C301" s="298">
        <v>46120</v>
      </c>
      <c r="D301" s="299" t="s">
        <v>362</v>
      </c>
      <c r="E301" s="331">
        <v>29.26</v>
      </c>
      <c r="F301" s="331"/>
      <c r="G301" s="333">
        <f t="shared" si="4"/>
        <v>2114.9099999999853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294</v>
      </c>
      <c r="B302" s="330">
        <v>9</v>
      </c>
      <c r="C302" s="298">
        <v>46119</v>
      </c>
      <c r="D302" s="299" t="s">
        <v>58</v>
      </c>
      <c r="E302" s="331">
        <v>1281.53</v>
      </c>
      <c r="F302" s="331"/>
      <c r="G302" s="333">
        <f t="shared" si="4"/>
        <v>2144.1699999999855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289</v>
      </c>
      <c r="B303" s="330">
        <v>4</v>
      </c>
      <c r="C303" s="298">
        <v>46119</v>
      </c>
      <c r="D303" s="299" t="s">
        <v>363</v>
      </c>
      <c r="E303" s="331">
        <v>25.84</v>
      </c>
      <c r="F303" s="331"/>
      <c r="G303" s="333">
        <f t="shared" si="4"/>
        <v>3425.6999999999853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8</v>
      </c>
      <c r="C304" s="298">
        <v>46119</v>
      </c>
      <c r="D304" s="299" t="s">
        <v>319</v>
      </c>
      <c r="E304" s="331">
        <v>12.05</v>
      </c>
      <c r="F304" s="331"/>
      <c r="G304" s="333">
        <f t="shared" si="4"/>
        <v>3451.5399999999854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289</v>
      </c>
      <c r="B305" s="330">
        <v>4</v>
      </c>
      <c r="C305" s="298">
        <v>46119</v>
      </c>
      <c r="D305" s="299" t="s">
        <v>334</v>
      </c>
      <c r="E305" s="331">
        <v>82.04</v>
      </c>
      <c r="F305" s="331"/>
      <c r="G305" s="333">
        <f t="shared" si="4"/>
        <v>3463.5899999999856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289</v>
      </c>
      <c r="B306" s="330">
        <v>2</v>
      </c>
      <c r="C306" s="298">
        <v>46119</v>
      </c>
      <c r="D306" s="299" t="s">
        <v>364</v>
      </c>
      <c r="E306" s="331">
        <v>22.92</v>
      </c>
      <c r="F306" s="331"/>
      <c r="G306" s="333">
        <f t="shared" si="4"/>
        <v>3545.6299999999856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289</v>
      </c>
      <c r="B307" s="330">
        <v>5</v>
      </c>
      <c r="C307" s="298">
        <v>46118</v>
      </c>
      <c r="D307" s="299" t="s">
        <v>365</v>
      </c>
      <c r="E307" s="331">
        <v>400</v>
      </c>
      <c r="F307" s="331"/>
      <c r="G307" s="333">
        <f t="shared" si="4"/>
        <v>3568.5499999999856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294</v>
      </c>
      <c r="B308" s="330">
        <v>14</v>
      </c>
      <c r="C308" s="298">
        <v>46118</v>
      </c>
      <c r="D308" s="299" t="s">
        <v>366</v>
      </c>
      <c r="E308" s="331">
        <v>66.67</v>
      </c>
      <c r="F308" s="331"/>
      <c r="G308" s="333">
        <f t="shared" si="4"/>
        <v>3968.5499999999856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294</v>
      </c>
      <c r="B309" s="330">
        <v>14</v>
      </c>
      <c r="C309" s="298">
        <v>46118</v>
      </c>
      <c r="D309" s="299" t="s">
        <v>367</v>
      </c>
      <c r="E309" s="331">
        <v>70.25</v>
      </c>
      <c r="F309" s="331"/>
      <c r="G309" s="333">
        <f t="shared" si="4"/>
        <v>4035.2199999999857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289</v>
      </c>
      <c r="B310" s="330">
        <v>1</v>
      </c>
      <c r="C310" s="298">
        <v>46117</v>
      </c>
      <c r="D310" s="299" t="s">
        <v>368</v>
      </c>
      <c r="E310" s="331">
        <v>25.6</v>
      </c>
      <c r="F310" s="331"/>
      <c r="G310" s="333">
        <f t="shared" si="4"/>
        <v>4105.4699999999857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289</v>
      </c>
      <c r="B311" s="330">
        <v>8</v>
      </c>
      <c r="C311" s="298">
        <v>46117</v>
      </c>
      <c r="D311" s="299" t="s">
        <v>319</v>
      </c>
      <c r="E311" s="331">
        <v>8.56</v>
      </c>
      <c r="F311" s="331"/>
      <c r="G311" s="333">
        <f t="shared" si="4"/>
        <v>4131.0699999999861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289</v>
      </c>
      <c r="B312" s="330">
        <v>6</v>
      </c>
      <c r="C312" s="298">
        <v>46117</v>
      </c>
      <c r="D312" s="299" t="s">
        <v>369</v>
      </c>
      <c r="E312" s="331">
        <v>301.67</v>
      </c>
      <c r="F312" s="331"/>
      <c r="G312" s="333">
        <f t="shared" si="4"/>
        <v>4139.6299999999865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289</v>
      </c>
      <c r="B313" s="330">
        <v>1</v>
      </c>
      <c r="C313" s="298">
        <v>46116</v>
      </c>
      <c r="D313" s="299" t="s">
        <v>306</v>
      </c>
      <c r="E313" s="331">
        <v>176.85</v>
      </c>
      <c r="F313" s="331"/>
      <c r="G313" s="333">
        <f t="shared" si="4"/>
        <v>4441.2999999999865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289</v>
      </c>
      <c r="B314" s="330">
        <v>1</v>
      </c>
      <c r="C314" s="298">
        <v>46116</v>
      </c>
      <c r="D314" s="299" t="s">
        <v>311</v>
      </c>
      <c r="E314" s="331">
        <v>139.34</v>
      </c>
      <c r="F314" s="331"/>
      <c r="G314" s="333">
        <f t="shared" si="4"/>
        <v>4618.1499999999869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294</v>
      </c>
      <c r="B315" s="330">
        <v>17</v>
      </c>
      <c r="C315" s="298">
        <v>46116</v>
      </c>
      <c r="D315" s="299" t="s">
        <v>370</v>
      </c>
      <c r="E315" s="331">
        <v>99</v>
      </c>
      <c r="F315" s="331"/>
      <c r="G315" s="333">
        <f t="shared" si="4"/>
        <v>4757.489999999987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289</v>
      </c>
      <c r="B316" s="330">
        <v>2</v>
      </c>
      <c r="C316" s="298">
        <v>46116</v>
      </c>
      <c r="D316" s="299" t="s">
        <v>371</v>
      </c>
      <c r="E316" s="331">
        <v>34</v>
      </c>
      <c r="F316" s="331"/>
      <c r="G316" s="333">
        <f t="shared" si="4"/>
        <v>4856.489999999987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289</v>
      </c>
      <c r="B317" s="330">
        <v>3</v>
      </c>
      <c r="C317" s="298">
        <v>46116</v>
      </c>
      <c r="D317" s="299" t="s">
        <v>348</v>
      </c>
      <c r="E317" s="331">
        <v>10.24</v>
      </c>
      <c r="F317" s="331"/>
      <c r="G317" s="333">
        <f t="shared" si="4"/>
        <v>4890.489999999987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289</v>
      </c>
      <c r="B318" s="330">
        <v>7</v>
      </c>
      <c r="C318" s="298">
        <v>46115</v>
      </c>
      <c r="D318" s="299" t="s">
        <v>372</v>
      </c>
      <c r="E318" s="331">
        <v>100</v>
      </c>
      <c r="F318" s="331"/>
      <c r="G318" s="333">
        <f t="shared" si="4"/>
        <v>4900.7299999999868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6</v>
      </c>
      <c r="C319" s="298">
        <v>46115</v>
      </c>
      <c r="D319" s="299" t="s">
        <v>300</v>
      </c>
      <c r="E319" s="331">
        <v>7.68</v>
      </c>
      <c r="F319" s="331"/>
      <c r="G319" s="333">
        <f t="shared" si="4"/>
        <v>5000.7299999999868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289</v>
      </c>
      <c r="B320" s="330">
        <v>2</v>
      </c>
      <c r="C320" s="298">
        <v>46115</v>
      </c>
      <c r="D320" s="299" t="s">
        <v>296</v>
      </c>
      <c r="E320" s="331">
        <v>8.7200000000000006</v>
      </c>
      <c r="F320" s="331"/>
      <c r="G320" s="333">
        <f t="shared" si="4"/>
        <v>5008.4099999999871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289</v>
      </c>
      <c r="B321" s="330">
        <v>8</v>
      </c>
      <c r="C321" s="298">
        <v>46114</v>
      </c>
      <c r="D321" s="299" t="s">
        <v>373</v>
      </c>
      <c r="E321" s="331">
        <v>81.739999999999995</v>
      </c>
      <c r="F321" s="331"/>
      <c r="G321" s="333">
        <f t="shared" si="4"/>
        <v>5017.1299999999874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284</v>
      </c>
      <c r="B322" s="330">
        <v>36</v>
      </c>
      <c r="C322" s="298">
        <v>46114</v>
      </c>
      <c r="D322" s="299" t="s">
        <v>374</v>
      </c>
      <c r="E322" s="331">
        <v>50</v>
      </c>
      <c r="F322" s="331"/>
      <c r="G322" s="333">
        <f t="shared" si="4"/>
        <v>5098.8699999999872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294</v>
      </c>
      <c r="B323" s="330">
        <v>22</v>
      </c>
      <c r="C323" s="298">
        <v>46114</v>
      </c>
      <c r="D323" s="299" t="s">
        <v>375</v>
      </c>
      <c r="E323" s="331">
        <v>6.37</v>
      </c>
      <c r="F323" s="331"/>
      <c r="G323" s="333">
        <f t="shared" si="4"/>
        <v>5148.8699999999872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289</v>
      </c>
      <c r="B324" s="330">
        <v>2</v>
      </c>
      <c r="C324" s="298">
        <v>46114</v>
      </c>
      <c r="D324" s="299" t="s">
        <v>326</v>
      </c>
      <c r="E324" s="331">
        <v>55.22</v>
      </c>
      <c r="F324" s="331"/>
      <c r="G324" s="333">
        <f t="shared" si="4"/>
        <v>5155.239999999987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289</v>
      </c>
      <c r="B325" s="330">
        <v>8</v>
      </c>
      <c r="C325" s="298">
        <v>46114</v>
      </c>
      <c r="D325" s="299" t="s">
        <v>319</v>
      </c>
      <c r="E325" s="331">
        <v>8.5</v>
      </c>
      <c r="F325" s="331"/>
      <c r="G325" s="333">
        <f t="shared" si="4"/>
        <v>5210.4599999999873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289</v>
      </c>
      <c r="B326" s="330">
        <v>4</v>
      </c>
      <c r="C326" s="298">
        <v>46114</v>
      </c>
      <c r="D326" s="299" t="s">
        <v>334</v>
      </c>
      <c r="E326" s="331">
        <v>38.99</v>
      </c>
      <c r="F326" s="331"/>
      <c r="G326" s="333">
        <f t="shared" si="4"/>
        <v>5218.9599999999873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291</v>
      </c>
      <c r="B327" s="330">
        <v>39</v>
      </c>
      <c r="C327" s="298">
        <v>46113</v>
      </c>
      <c r="D327" s="299" t="s">
        <v>292</v>
      </c>
      <c r="E327" s="331"/>
      <c r="F327" s="331">
        <v>2763.78</v>
      </c>
      <c r="G327" s="333">
        <f t="shared" si="4"/>
        <v>5257.9499999999871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289</v>
      </c>
      <c r="B328" s="330">
        <v>4</v>
      </c>
      <c r="C328" s="298">
        <v>46113</v>
      </c>
      <c r="D328" s="299" t="s">
        <v>296</v>
      </c>
      <c r="E328" s="331">
        <v>36.090000000000003</v>
      </c>
      <c r="F328" s="331"/>
      <c r="G328" s="333">
        <f t="shared" si="4"/>
        <v>2494.1699999999869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289</v>
      </c>
      <c r="B329" s="330">
        <v>4</v>
      </c>
      <c r="C329" s="298">
        <v>46113</v>
      </c>
      <c r="D329" s="299" t="s">
        <v>310</v>
      </c>
      <c r="E329" s="331">
        <v>80</v>
      </c>
      <c r="F329" s="331"/>
      <c r="G329" s="333">
        <f t="shared" si="4"/>
        <v>2530.259999999987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289</v>
      </c>
      <c r="B330" s="330">
        <v>7</v>
      </c>
      <c r="C330" s="298">
        <v>46113</v>
      </c>
      <c r="D330" s="299" t="s">
        <v>320</v>
      </c>
      <c r="E330" s="331">
        <v>47.84</v>
      </c>
      <c r="F330" s="331"/>
      <c r="G330" s="333">
        <f t="shared" si="4"/>
        <v>2610.259999999987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289</v>
      </c>
      <c r="B331" s="330">
        <v>7</v>
      </c>
      <c r="C331" s="298">
        <v>46113</v>
      </c>
      <c r="D331" s="299" t="s">
        <v>320</v>
      </c>
      <c r="E331" s="331">
        <v>21.25</v>
      </c>
      <c r="F331" s="331"/>
      <c r="G331" s="333">
        <f t="shared" si="4"/>
        <v>2658.0999999999872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2</v>
      </c>
      <c r="C332" s="298">
        <v>46113</v>
      </c>
      <c r="D332" s="299" t="s">
        <v>376</v>
      </c>
      <c r="E332" s="331">
        <v>42.9</v>
      </c>
      <c r="F332" s="331"/>
      <c r="G332" s="333">
        <f t="shared" si="4"/>
        <v>2679.3499999999872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284</v>
      </c>
      <c r="B333" s="330">
        <v>37</v>
      </c>
      <c r="C333" s="298">
        <v>46112</v>
      </c>
      <c r="D333" s="299" t="s">
        <v>377</v>
      </c>
      <c r="E333" s="331">
        <v>4309.58</v>
      </c>
      <c r="F333" s="331"/>
      <c r="G333" s="333">
        <f t="shared" si="4"/>
        <v>2722.2499999999873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286</v>
      </c>
      <c r="B334" s="330">
        <v>25</v>
      </c>
      <c r="C334" s="298">
        <v>46112</v>
      </c>
      <c r="D334" s="298" t="s">
        <v>204</v>
      </c>
      <c r="E334" s="331">
        <v>350</v>
      </c>
      <c r="F334" s="331"/>
      <c r="G334" s="333">
        <f t="shared" si="4"/>
        <v>7031.8299999999872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286</v>
      </c>
      <c r="B335" s="330">
        <v>26</v>
      </c>
      <c r="C335" s="298">
        <v>46112</v>
      </c>
      <c r="D335" s="298" t="s">
        <v>205</v>
      </c>
      <c r="E335" s="331">
        <v>320</v>
      </c>
      <c r="F335" s="331"/>
      <c r="G335" s="333">
        <f t="shared" si="4"/>
        <v>7381.8299999999872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286</v>
      </c>
      <c r="B336" s="330">
        <v>27</v>
      </c>
      <c r="C336" s="298">
        <v>46112</v>
      </c>
      <c r="D336" s="298" t="s">
        <v>206</v>
      </c>
      <c r="E336" s="331">
        <v>25</v>
      </c>
      <c r="F336" s="331"/>
      <c r="G336" s="333">
        <f t="shared" si="4"/>
        <v>7701.8299999999872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286</v>
      </c>
      <c r="B337" s="330">
        <v>28</v>
      </c>
      <c r="C337" s="298">
        <v>46112</v>
      </c>
      <c r="D337" s="298" t="s">
        <v>207</v>
      </c>
      <c r="E337" s="331">
        <v>25</v>
      </c>
      <c r="F337" s="331"/>
      <c r="G337" s="333">
        <f t="shared" si="4"/>
        <v>7726.8299999999872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286</v>
      </c>
      <c r="B338" s="330">
        <v>29</v>
      </c>
      <c r="C338" s="298">
        <v>46112</v>
      </c>
      <c r="D338" s="298" t="s">
        <v>208</v>
      </c>
      <c r="E338" s="331">
        <v>45</v>
      </c>
      <c r="F338" s="331"/>
      <c r="G338" s="333">
        <f t="shared" si="4"/>
        <v>7751.8299999999872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286</v>
      </c>
      <c r="B339" s="330">
        <v>30</v>
      </c>
      <c r="C339" s="298">
        <v>46112</v>
      </c>
      <c r="D339" s="298" t="s">
        <v>209</v>
      </c>
      <c r="E339" s="331">
        <v>400</v>
      </c>
      <c r="F339" s="331"/>
      <c r="G339" s="333">
        <f t="shared" si="4"/>
        <v>7796.8299999999872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286</v>
      </c>
      <c r="B340" s="330">
        <v>31</v>
      </c>
      <c r="C340" s="298">
        <v>46112</v>
      </c>
      <c r="D340" s="298" t="s">
        <v>210</v>
      </c>
      <c r="E340" s="331">
        <v>375</v>
      </c>
      <c r="F340" s="331"/>
      <c r="G340" s="333">
        <f t="shared" si="4"/>
        <v>8196.8299999999872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286</v>
      </c>
      <c r="B341" s="330">
        <v>32</v>
      </c>
      <c r="C341" s="298">
        <v>46112</v>
      </c>
      <c r="D341" s="298" t="s">
        <v>211</v>
      </c>
      <c r="E341" s="331">
        <v>100</v>
      </c>
      <c r="F341" s="331"/>
      <c r="G341" s="333">
        <f t="shared" si="4"/>
        <v>8571.8299999999872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286</v>
      </c>
      <c r="B342" s="330">
        <v>33</v>
      </c>
      <c r="C342" s="298">
        <v>46112</v>
      </c>
      <c r="D342" s="298" t="s">
        <v>212</v>
      </c>
      <c r="E342" s="331">
        <v>85</v>
      </c>
      <c r="F342" s="331"/>
      <c r="G342" s="333">
        <f t="shared" si="4"/>
        <v>8671.8299999999872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286</v>
      </c>
      <c r="B343" s="330">
        <v>34</v>
      </c>
      <c r="C343" s="298">
        <v>46112</v>
      </c>
      <c r="D343" s="298" t="s">
        <v>213</v>
      </c>
      <c r="E343" s="331">
        <v>230</v>
      </c>
      <c r="F343" s="331"/>
      <c r="G343" s="333">
        <f t="shared" si="4"/>
        <v>8756.8299999999872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286</v>
      </c>
      <c r="B344" s="330">
        <v>35</v>
      </c>
      <c r="C344" s="298">
        <v>46112</v>
      </c>
      <c r="D344" s="298" t="s">
        <v>214</v>
      </c>
      <c r="E344" s="331">
        <v>45</v>
      </c>
      <c r="F344" s="331"/>
      <c r="G344" s="333">
        <f t="shared" si="4"/>
        <v>8986.8299999999872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289</v>
      </c>
      <c r="B345" s="330">
        <v>6</v>
      </c>
      <c r="C345" s="298">
        <v>46112</v>
      </c>
      <c r="D345" s="298" t="s">
        <v>378</v>
      </c>
      <c r="E345" s="331">
        <v>40</v>
      </c>
      <c r="F345" s="331"/>
      <c r="G345" s="333">
        <f t="shared" si="4"/>
        <v>9031.8299999999872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294</v>
      </c>
      <c r="B346" s="330">
        <v>42</v>
      </c>
      <c r="C346" s="298">
        <v>46112</v>
      </c>
      <c r="D346" s="298" t="s">
        <v>200</v>
      </c>
      <c r="E346" s="331">
        <v>59</v>
      </c>
      <c r="F346" s="331"/>
      <c r="G346" s="333">
        <f t="shared" si="4"/>
        <v>9071.8299999999872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294</v>
      </c>
      <c r="B347" s="330">
        <v>43</v>
      </c>
      <c r="C347" s="298">
        <v>46112</v>
      </c>
      <c r="D347" s="298" t="s">
        <v>201</v>
      </c>
      <c r="E347" s="331">
        <v>42.84</v>
      </c>
      <c r="F347" s="331"/>
      <c r="G347" s="333">
        <f t="shared" si="4"/>
        <v>9130.8299999999872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289</v>
      </c>
      <c r="B348" s="330">
        <v>6</v>
      </c>
      <c r="C348" s="298">
        <v>46112</v>
      </c>
      <c r="D348" s="298" t="s">
        <v>300</v>
      </c>
      <c r="E348" s="331">
        <v>57.21</v>
      </c>
      <c r="F348" s="331"/>
      <c r="G348" s="333">
        <f t="shared" si="4"/>
        <v>9173.6699999999873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289</v>
      </c>
      <c r="B349" s="330">
        <v>8</v>
      </c>
      <c r="C349" s="298">
        <v>46112</v>
      </c>
      <c r="D349" s="298" t="s">
        <v>296</v>
      </c>
      <c r="E349" s="331">
        <v>11.18</v>
      </c>
      <c r="F349" s="331"/>
      <c r="G349" s="333">
        <f t="shared" si="4"/>
        <v>9230.8799999999865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294</v>
      </c>
      <c r="B350" s="330">
        <v>10</v>
      </c>
      <c r="C350" s="298">
        <v>46112</v>
      </c>
      <c r="D350" s="298" t="s">
        <v>176</v>
      </c>
      <c r="E350" s="331">
        <v>17.899999999999999</v>
      </c>
      <c r="F350" s="331"/>
      <c r="G350" s="333">
        <f t="shared" si="4"/>
        <v>9242.0599999999868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2</v>
      </c>
      <c r="C351" s="298">
        <v>46111</v>
      </c>
      <c r="D351" s="298" t="s">
        <v>334</v>
      </c>
      <c r="E351" s="331">
        <v>23.83</v>
      </c>
      <c r="F351" s="331"/>
      <c r="G351" s="333">
        <f t="shared" si="4"/>
        <v>9259.9599999999864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291</v>
      </c>
      <c r="B352" s="330">
        <v>38</v>
      </c>
      <c r="C352" s="298">
        <v>46111</v>
      </c>
      <c r="D352" s="299" t="s">
        <v>293</v>
      </c>
      <c r="E352" s="331"/>
      <c r="F352" s="331">
        <v>4278.1400000000003</v>
      </c>
      <c r="G352" s="333">
        <f t="shared" si="4"/>
        <v>9283.7899999999863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289</v>
      </c>
      <c r="B353" s="330">
        <v>3</v>
      </c>
      <c r="C353" s="298">
        <v>46111</v>
      </c>
      <c r="D353" s="299" t="s">
        <v>351</v>
      </c>
      <c r="E353" s="331">
        <v>30</v>
      </c>
      <c r="F353" s="331"/>
      <c r="G353" s="333">
        <f t="shared" si="4"/>
        <v>5005.649999999986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289</v>
      </c>
      <c r="B354" s="330">
        <v>6</v>
      </c>
      <c r="C354" s="298">
        <v>46111</v>
      </c>
      <c r="D354" s="299" t="s">
        <v>300</v>
      </c>
      <c r="E354" s="331">
        <v>15.96</v>
      </c>
      <c r="F354" s="331"/>
      <c r="G354" s="333">
        <f t="shared" si="4"/>
        <v>5035.649999999986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289</v>
      </c>
      <c r="B355" s="330">
        <v>3</v>
      </c>
      <c r="C355" s="298">
        <v>46111</v>
      </c>
      <c r="D355" s="299" t="s">
        <v>379</v>
      </c>
      <c r="E355" s="331">
        <v>18.96</v>
      </c>
      <c r="F355" s="331"/>
      <c r="G355" s="333">
        <f t="shared" si="4"/>
        <v>5051.609999999986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1</v>
      </c>
      <c r="C356" s="298">
        <v>46110</v>
      </c>
      <c r="D356" s="299" t="s">
        <v>311</v>
      </c>
      <c r="E356" s="331">
        <v>144.22</v>
      </c>
      <c r="F356" s="331"/>
      <c r="G356" s="333">
        <f t="shared" si="4"/>
        <v>5070.5699999999861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289</v>
      </c>
      <c r="B357" s="330">
        <v>7</v>
      </c>
      <c r="C357" s="298">
        <v>46110</v>
      </c>
      <c r="D357" s="299" t="s">
        <v>380</v>
      </c>
      <c r="E357" s="331">
        <v>181.04</v>
      </c>
      <c r="F357" s="331"/>
      <c r="G357" s="333">
        <f t="shared" si="4"/>
        <v>5214.7899999999863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289</v>
      </c>
      <c r="B358" s="330">
        <v>6</v>
      </c>
      <c r="C358" s="298">
        <v>46110</v>
      </c>
      <c r="D358" s="299" t="s">
        <v>381</v>
      </c>
      <c r="E358" s="331">
        <v>196.9</v>
      </c>
      <c r="F358" s="331"/>
      <c r="G358" s="333">
        <f t="shared" si="4"/>
        <v>5395.8299999999863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289</v>
      </c>
      <c r="B359" s="330">
        <v>3</v>
      </c>
      <c r="C359" s="298">
        <v>46110</v>
      </c>
      <c r="D359" s="299" t="s">
        <v>382</v>
      </c>
      <c r="E359" s="331">
        <v>7.5</v>
      </c>
      <c r="F359" s="331"/>
      <c r="G359" s="333">
        <f t="shared" si="4"/>
        <v>5592.7299999999859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8</v>
      </c>
      <c r="C360" s="298">
        <v>46109</v>
      </c>
      <c r="D360" s="299" t="s">
        <v>319</v>
      </c>
      <c r="E360" s="331">
        <v>11.7</v>
      </c>
      <c r="F360" s="331"/>
      <c r="G360" s="333">
        <f t="shared" si="4"/>
        <v>5600.2299999999859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2</v>
      </c>
      <c r="C361" s="298">
        <v>46109</v>
      </c>
      <c r="D361" s="299" t="s">
        <v>308</v>
      </c>
      <c r="E361" s="331">
        <v>210.76</v>
      </c>
      <c r="F361" s="331"/>
      <c r="G361" s="333">
        <f t="shared" si="4"/>
        <v>5611.9299999999857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289</v>
      </c>
      <c r="B362" s="330">
        <v>4</v>
      </c>
      <c r="C362" s="298">
        <v>46109</v>
      </c>
      <c r="D362" s="299" t="s">
        <v>310</v>
      </c>
      <c r="E362" s="331">
        <v>46.9</v>
      </c>
      <c r="F362" s="331"/>
      <c r="G362" s="333">
        <f t="shared" si="4"/>
        <v>5822.689999999986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289</v>
      </c>
      <c r="B363" s="330">
        <v>1</v>
      </c>
      <c r="C363" s="298">
        <v>46109</v>
      </c>
      <c r="D363" s="299" t="s">
        <v>329</v>
      </c>
      <c r="E363" s="331">
        <v>179.1</v>
      </c>
      <c r="F363" s="331"/>
      <c r="G363" s="333">
        <f t="shared" si="4"/>
        <v>5869.5899999999856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289</v>
      </c>
      <c r="B364" s="330">
        <v>8</v>
      </c>
      <c r="C364" s="298">
        <v>46109</v>
      </c>
      <c r="D364" s="299" t="s">
        <v>308</v>
      </c>
      <c r="E364" s="331">
        <v>31.97</v>
      </c>
      <c r="F364" s="331"/>
      <c r="G364" s="333">
        <f t="shared" si="4"/>
        <v>6048.689999999986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289</v>
      </c>
      <c r="B365" s="330">
        <v>8</v>
      </c>
      <c r="C365" s="298">
        <v>46109</v>
      </c>
      <c r="D365" s="299" t="s">
        <v>308</v>
      </c>
      <c r="E365" s="331">
        <v>12.19</v>
      </c>
      <c r="F365" s="331"/>
      <c r="G365" s="333">
        <f t="shared" si="4"/>
        <v>6080.6599999999862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291</v>
      </c>
      <c r="B366" s="330">
        <v>41</v>
      </c>
      <c r="C366" s="298">
        <v>46108</v>
      </c>
      <c r="D366" s="299" t="s">
        <v>383</v>
      </c>
      <c r="E366" s="331"/>
      <c r="F366" s="331">
        <v>400</v>
      </c>
      <c r="G366" s="333">
        <f t="shared" si="4"/>
        <v>6092.8499999999858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289</v>
      </c>
      <c r="B367" s="330">
        <v>2</v>
      </c>
      <c r="C367" s="298">
        <v>46108</v>
      </c>
      <c r="D367" s="299" t="s">
        <v>301</v>
      </c>
      <c r="E367" s="331">
        <v>19.5</v>
      </c>
      <c r="F367" s="331"/>
      <c r="G367" s="333">
        <f t="shared" si="4"/>
        <v>5692.8499999999858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289</v>
      </c>
      <c r="B368" s="330">
        <v>2</v>
      </c>
      <c r="C368" s="298">
        <v>46108</v>
      </c>
      <c r="D368" s="299" t="s">
        <v>296</v>
      </c>
      <c r="E368" s="331">
        <v>11.48</v>
      </c>
      <c r="F368" s="331"/>
      <c r="G368" s="333">
        <f t="shared" si="4"/>
        <v>5712.3499999999858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289</v>
      </c>
      <c r="B369" s="330">
        <v>8</v>
      </c>
      <c r="C369" s="298">
        <v>46108</v>
      </c>
      <c r="D369" s="299" t="s">
        <v>334</v>
      </c>
      <c r="E369" s="331">
        <v>11.46</v>
      </c>
      <c r="F369" s="331"/>
      <c r="G369" s="333">
        <f t="shared" si="4"/>
        <v>5723.8299999999854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289</v>
      </c>
      <c r="B370" s="330">
        <v>4</v>
      </c>
      <c r="C370" s="298">
        <v>46108</v>
      </c>
      <c r="D370" s="299" t="s">
        <v>334</v>
      </c>
      <c r="E370" s="331">
        <v>38.21</v>
      </c>
      <c r="F370" s="331"/>
      <c r="G370" s="333">
        <f t="shared" si="4"/>
        <v>5735.2899999999854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289</v>
      </c>
      <c r="B371" s="330">
        <v>2</v>
      </c>
      <c r="C371" s="298">
        <v>46108</v>
      </c>
      <c r="D371" s="299" t="s">
        <v>384</v>
      </c>
      <c r="E371" s="331">
        <v>69.95</v>
      </c>
      <c r="F371" s="331"/>
      <c r="G371" s="333">
        <f t="shared" si="4"/>
        <v>5773.4999999999854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289</v>
      </c>
      <c r="B372" s="330">
        <v>3</v>
      </c>
      <c r="C372" s="298">
        <v>46108</v>
      </c>
      <c r="D372" s="299" t="s">
        <v>348</v>
      </c>
      <c r="E372" s="331">
        <v>10.78</v>
      </c>
      <c r="F372" s="331"/>
      <c r="G372" s="333">
        <f t="shared" si="4"/>
        <v>5843.4499999999853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289</v>
      </c>
      <c r="B373" s="330">
        <v>6</v>
      </c>
      <c r="C373" s="298">
        <v>46108</v>
      </c>
      <c r="D373" s="299" t="s">
        <v>300</v>
      </c>
      <c r="E373" s="331">
        <v>15.84</v>
      </c>
      <c r="F373" s="331"/>
      <c r="G373" s="333">
        <f t="shared" si="4"/>
        <v>5854.229999999985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289</v>
      </c>
      <c r="B374" s="330">
        <v>8</v>
      </c>
      <c r="C374" s="298">
        <v>46108</v>
      </c>
      <c r="D374" s="299" t="s">
        <v>385</v>
      </c>
      <c r="E374" s="331">
        <v>22.48</v>
      </c>
      <c r="F374" s="331"/>
      <c r="G374" s="333">
        <f t="shared" si="4"/>
        <v>5870.0699999999852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289</v>
      </c>
      <c r="B375" s="330">
        <v>2</v>
      </c>
      <c r="C375" s="298">
        <v>46107</v>
      </c>
      <c r="D375" s="299" t="s">
        <v>358</v>
      </c>
      <c r="E375" s="331">
        <v>11.17</v>
      </c>
      <c r="F375" s="331"/>
      <c r="G375" s="333">
        <f t="shared" si="4"/>
        <v>5892.5499999999847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289</v>
      </c>
      <c r="B376" s="330">
        <v>2</v>
      </c>
      <c r="C376" s="298">
        <v>46107</v>
      </c>
      <c r="D376" s="299" t="s">
        <v>386</v>
      </c>
      <c r="E376" s="331">
        <v>14.38</v>
      </c>
      <c r="F376" s="331"/>
      <c r="G376" s="333">
        <f t="shared" si="4"/>
        <v>5903.7199999999848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289</v>
      </c>
      <c r="B377" s="330">
        <v>8</v>
      </c>
      <c r="C377" s="298">
        <v>46107</v>
      </c>
      <c r="D377" s="299" t="s">
        <v>387</v>
      </c>
      <c r="E377" s="331">
        <v>45</v>
      </c>
      <c r="F377" s="331"/>
      <c r="G377" s="333">
        <f t="shared" si="4"/>
        <v>5918.0999999999849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289</v>
      </c>
      <c r="B378" s="330">
        <v>2</v>
      </c>
      <c r="C378" s="298">
        <v>46107</v>
      </c>
      <c r="D378" s="299" t="s">
        <v>324</v>
      </c>
      <c r="E378" s="331">
        <v>9.0299999999999994</v>
      </c>
      <c r="F378" s="331"/>
      <c r="G378" s="333">
        <f t="shared" si="4"/>
        <v>5963.0999999999849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289</v>
      </c>
      <c r="B379" s="330">
        <v>2</v>
      </c>
      <c r="C379" s="298">
        <v>46107</v>
      </c>
      <c r="D379" s="299" t="s">
        <v>301</v>
      </c>
      <c r="E379" s="331">
        <v>30</v>
      </c>
      <c r="F379" s="331"/>
      <c r="G379" s="333">
        <f t="shared" si="4"/>
        <v>5972.1299999999846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289</v>
      </c>
      <c r="B380" s="330">
        <v>6</v>
      </c>
      <c r="C380" s="298">
        <v>46106</v>
      </c>
      <c r="D380" s="299" t="s">
        <v>388</v>
      </c>
      <c r="E380" s="331">
        <v>12</v>
      </c>
      <c r="F380" s="331"/>
      <c r="G380" s="333">
        <f t="shared" si="4"/>
        <v>6002.1299999999846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289</v>
      </c>
      <c r="B381" s="330">
        <v>6</v>
      </c>
      <c r="C381" s="298">
        <v>46106</v>
      </c>
      <c r="D381" s="299" t="s">
        <v>389</v>
      </c>
      <c r="E381" s="331">
        <v>20</v>
      </c>
      <c r="F381" s="331"/>
      <c r="G381" s="333">
        <f t="shared" si="4"/>
        <v>6014.1299999999846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289</v>
      </c>
      <c r="B382" s="330">
        <v>2</v>
      </c>
      <c r="C382" s="298">
        <v>46106</v>
      </c>
      <c r="D382" s="299" t="s">
        <v>296</v>
      </c>
      <c r="E382" s="331">
        <v>21.05</v>
      </c>
      <c r="F382" s="331"/>
      <c r="G382" s="333">
        <f t="shared" si="4"/>
        <v>6034.1299999999846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289</v>
      </c>
      <c r="B383" s="330">
        <v>4</v>
      </c>
      <c r="C383" s="298">
        <v>46106</v>
      </c>
      <c r="D383" s="299" t="s">
        <v>296</v>
      </c>
      <c r="E383" s="331">
        <v>38.58</v>
      </c>
      <c r="F383" s="331"/>
      <c r="G383" s="333">
        <f t="shared" si="4"/>
        <v>6055.1799999999848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294</v>
      </c>
      <c r="B384" s="330">
        <v>12</v>
      </c>
      <c r="C384" s="298">
        <v>46106</v>
      </c>
      <c r="D384" s="299" t="s">
        <v>314</v>
      </c>
      <c r="E384" s="331">
        <v>204.47</v>
      </c>
      <c r="F384" s="331"/>
      <c r="G384" s="333">
        <f t="shared" si="4"/>
        <v>6093.7599999999848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294</v>
      </c>
      <c r="B385" s="330">
        <v>24</v>
      </c>
      <c r="C385" s="298">
        <v>46105</v>
      </c>
      <c r="D385" s="299" t="s">
        <v>861</v>
      </c>
      <c r="E385" s="331">
        <v>86.58</v>
      </c>
      <c r="F385" s="331"/>
      <c r="G385" s="333">
        <f t="shared" si="4"/>
        <v>6298.229999999985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289</v>
      </c>
      <c r="B386" s="330">
        <v>6</v>
      </c>
      <c r="C386" s="298">
        <v>46105</v>
      </c>
      <c r="D386" s="299" t="s">
        <v>389</v>
      </c>
      <c r="E386" s="331">
        <v>20</v>
      </c>
      <c r="F386" s="331"/>
      <c r="G386" s="333">
        <f t="shared" si="4"/>
        <v>6384.8099999999849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289</v>
      </c>
      <c r="B387" s="330">
        <v>2</v>
      </c>
      <c r="C387" s="298">
        <v>46105</v>
      </c>
      <c r="D387" s="299" t="s">
        <v>390</v>
      </c>
      <c r="E387" s="331">
        <v>15.29</v>
      </c>
      <c r="F387" s="331"/>
      <c r="G387" s="333">
        <f t="shared" si="4"/>
        <v>6404.8099999999849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289</v>
      </c>
      <c r="B388" s="330">
        <v>8</v>
      </c>
      <c r="C388" s="298">
        <v>46105</v>
      </c>
      <c r="D388" s="299" t="s">
        <v>308</v>
      </c>
      <c r="E388" s="331">
        <v>47.99</v>
      </c>
      <c r="F388" s="331"/>
      <c r="G388" s="333">
        <f t="shared" si="4"/>
        <v>6420.0999999999849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294</v>
      </c>
      <c r="B389" s="330">
        <v>23</v>
      </c>
      <c r="C389" s="298">
        <v>46104</v>
      </c>
      <c r="D389" s="299" t="s">
        <v>67</v>
      </c>
      <c r="E389" s="331">
        <v>650.88</v>
      </c>
      <c r="F389" s="331"/>
      <c r="G389" s="333">
        <f t="shared" si="4"/>
        <v>6468.0899999999847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289</v>
      </c>
      <c r="B390" s="330">
        <v>2</v>
      </c>
      <c r="C390" s="298">
        <v>46104</v>
      </c>
      <c r="D390" s="299" t="s">
        <v>391</v>
      </c>
      <c r="E390" s="331">
        <v>46</v>
      </c>
      <c r="F390" s="331"/>
      <c r="G390" s="333">
        <f t="shared" si="4"/>
        <v>7118.9699999999848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289</v>
      </c>
      <c r="B391" s="330">
        <v>2</v>
      </c>
      <c r="C391" s="298">
        <v>46103</v>
      </c>
      <c r="D391" s="299" t="s">
        <v>392</v>
      </c>
      <c r="E391" s="331">
        <v>24.81</v>
      </c>
      <c r="F391" s="331"/>
      <c r="G391" s="333">
        <f t="shared" si="4"/>
        <v>7164.9699999999848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289</v>
      </c>
      <c r="B392" s="330">
        <v>4</v>
      </c>
      <c r="C392" s="298">
        <v>46103</v>
      </c>
      <c r="D392" s="299" t="s">
        <v>296</v>
      </c>
      <c r="E392" s="331">
        <v>28.77</v>
      </c>
      <c r="F392" s="331"/>
      <c r="G392" s="333">
        <f t="shared" si="4"/>
        <v>7189.7799999999852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289</v>
      </c>
      <c r="B393" s="330">
        <v>8</v>
      </c>
      <c r="C393" s="298">
        <v>46103</v>
      </c>
      <c r="D393" s="299" t="s">
        <v>296</v>
      </c>
      <c r="E393" s="331">
        <v>11.9</v>
      </c>
      <c r="F393" s="331"/>
      <c r="G393" s="333">
        <f t="shared" si="4"/>
        <v>7218.5499999999856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289</v>
      </c>
      <c r="B394" s="330">
        <v>1</v>
      </c>
      <c r="C394" s="298">
        <v>46103</v>
      </c>
      <c r="D394" s="299" t="s">
        <v>300</v>
      </c>
      <c r="E394" s="331">
        <v>42.59</v>
      </c>
      <c r="F394" s="331"/>
      <c r="G394" s="333">
        <f t="shared" si="4"/>
        <v>7230.4499999999853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289</v>
      </c>
      <c r="B395" s="330">
        <v>6</v>
      </c>
      <c r="C395" s="298">
        <v>46103</v>
      </c>
      <c r="D395" s="299" t="s">
        <v>300</v>
      </c>
      <c r="E395" s="331">
        <v>17.579999999999998</v>
      </c>
      <c r="F395" s="331"/>
      <c r="G395" s="333">
        <f t="shared" si="4"/>
        <v>7273.0399999999854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289</v>
      </c>
      <c r="B396" s="330">
        <v>1</v>
      </c>
      <c r="C396" s="298">
        <v>46103</v>
      </c>
      <c r="D396" s="299" t="s">
        <v>300</v>
      </c>
      <c r="E396" s="331">
        <v>11.99</v>
      </c>
      <c r="F396" s="331"/>
      <c r="G396" s="333">
        <f t="shared" si="4"/>
        <v>7290.6199999999853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289</v>
      </c>
      <c r="B397" s="330">
        <v>1</v>
      </c>
      <c r="C397" s="298">
        <v>46103</v>
      </c>
      <c r="D397" s="299" t="s">
        <v>311</v>
      </c>
      <c r="E397" s="331">
        <v>81.31</v>
      </c>
      <c r="F397" s="331"/>
      <c r="G397" s="333">
        <f t="shared" si="4"/>
        <v>7302.6099999999851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289</v>
      </c>
      <c r="B398" s="330">
        <v>1</v>
      </c>
      <c r="C398" s="298">
        <v>46103</v>
      </c>
      <c r="D398" s="299" t="s">
        <v>393</v>
      </c>
      <c r="E398" s="331">
        <v>38.44</v>
      </c>
      <c r="F398" s="331"/>
      <c r="G398" s="333">
        <f t="shared" si="4"/>
        <v>7383.9199999999855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289</v>
      </c>
      <c r="B399" s="330">
        <v>2</v>
      </c>
      <c r="C399" s="298">
        <v>46103</v>
      </c>
      <c r="D399" s="299" t="s">
        <v>394</v>
      </c>
      <c r="E399" s="331">
        <v>35.700000000000003</v>
      </c>
      <c r="F399" s="331"/>
      <c r="G399" s="333">
        <f t="shared" si="4"/>
        <v>7422.3599999999851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289</v>
      </c>
      <c r="B400" s="330">
        <v>6</v>
      </c>
      <c r="C400" s="298">
        <v>46102</v>
      </c>
      <c r="D400" s="299" t="s">
        <v>300</v>
      </c>
      <c r="E400" s="331">
        <v>10.64</v>
      </c>
      <c r="F400" s="331"/>
      <c r="G400" s="333">
        <f t="shared" si="4"/>
        <v>7458.0599999999849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289</v>
      </c>
      <c r="B401" s="330">
        <v>1</v>
      </c>
      <c r="C401" s="298">
        <v>46102</v>
      </c>
      <c r="D401" s="299" t="s">
        <v>300</v>
      </c>
      <c r="E401" s="331">
        <v>28.69</v>
      </c>
      <c r="F401" s="331"/>
      <c r="G401" s="333">
        <f t="shared" si="4"/>
        <v>7468.6999999999853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289</v>
      </c>
      <c r="B402" s="330">
        <v>3</v>
      </c>
      <c r="C402" s="298">
        <v>46102</v>
      </c>
      <c r="D402" s="299" t="s">
        <v>348</v>
      </c>
      <c r="E402" s="331">
        <v>11.59</v>
      </c>
      <c r="F402" s="331"/>
      <c r="G402" s="333">
        <f t="shared" si="4"/>
        <v>7497.3899999999849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291</v>
      </c>
      <c r="B403" s="330">
        <v>41</v>
      </c>
      <c r="C403" s="298">
        <v>46102</v>
      </c>
      <c r="D403" s="299" t="s">
        <v>383</v>
      </c>
      <c r="E403" s="331"/>
      <c r="F403" s="331">
        <v>400</v>
      </c>
      <c r="G403" s="333">
        <f t="shared" si="4"/>
        <v>7508.979999999985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289</v>
      </c>
      <c r="B404" s="330">
        <v>5</v>
      </c>
      <c r="C404" s="298">
        <v>46102</v>
      </c>
      <c r="D404" s="299" t="s">
        <v>395</v>
      </c>
      <c r="E404" s="331">
        <v>170</v>
      </c>
      <c r="F404" s="331"/>
      <c r="G404" s="333">
        <f t="shared" si="4"/>
        <v>7108.979999999985</v>
      </c>
      <c r="H404" s="334" t="s">
        <v>298</v>
      </c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289</v>
      </c>
      <c r="B405" s="330">
        <v>5</v>
      </c>
      <c r="C405" s="298">
        <v>46102</v>
      </c>
      <c r="D405" s="299" t="s">
        <v>354</v>
      </c>
      <c r="E405" s="331">
        <v>70</v>
      </c>
      <c r="F405" s="331"/>
      <c r="G405" s="333">
        <f t="shared" si="4"/>
        <v>7278.979999999985</v>
      </c>
      <c r="H405" s="334" t="s">
        <v>298</v>
      </c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289</v>
      </c>
      <c r="B406" s="330">
        <v>5</v>
      </c>
      <c r="C406" s="298">
        <v>46102</v>
      </c>
      <c r="D406" s="299" t="s">
        <v>396</v>
      </c>
      <c r="E406" s="331">
        <v>40</v>
      </c>
      <c r="F406" s="331"/>
      <c r="G406" s="333">
        <f t="shared" ref="G406:G660" si="5">G407-E406+F406</f>
        <v>7348.979999999985</v>
      </c>
      <c r="H406" s="334" t="s">
        <v>298</v>
      </c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289</v>
      </c>
      <c r="B407" s="330">
        <v>3</v>
      </c>
      <c r="C407" s="298">
        <v>46102</v>
      </c>
      <c r="D407" s="299" t="s">
        <v>348</v>
      </c>
      <c r="E407" s="331">
        <v>25</v>
      </c>
      <c r="F407" s="331"/>
      <c r="G407" s="333">
        <f t="shared" si="5"/>
        <v>7388.979999999985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289</v>
      </c>
      <c r="B408" s="330">
        <v>1</v>
      </c>
      <c r="C408" s="298">
        <v>46102</v>
      </c>
      <c r="D408" s="299" t="s">
        <v>304</v>
      </c>
      <c r="E408" s="331">
        <v>65.19</v>
      </c>
      <c r="F408" s="331"/>
      <c r="G408" s="333">
        <f t="shared" si="5"/>
        <v>7413.979999999985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289</v>
      </c>
      <c r="B409" s="330">
        <v>4</v>
      </c>
      <c r="C409" s="298">
        <v>46102</v>
      </c>
      <c r="D409" s="299" t="s">
        <v>310</v>
      </c>
      <c r="E409" s="331">
        <v>37.450000000000003</v>
      </c>
      <c r="F409" s="331"/>
      <c r="G409" s="333">
        <f t="shared" si="5"/>
        <v>7479.1699999999846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289</v>
      </c>
      <c r="B410" s="330">
        <v>8</v>
      </c>
      <c r="C410" s="298">
        <v>46101</v>
      </c>
      <c r="D410" s="299" t="s">
        <v>356</v>
      </c>
      <c r="E410" s="331">
        <v>65.099999999999994</v>
      </c>
      <c r="F410" s="331"/>
      <c r="G410" s="333">
        <f t="shared" si="5"/>
        <v>7516.6199999999844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294</v>
      </c>
      <c r="B411" s="330">
        <v>22</v>
      </c>
      <c r="C411" s="298">
        <v>46101</v>
      </c>
      <c r="D411" s="299" t="s">
        <v>323</v>
      </c>
      <c r="E411" s="331">
        <v>20.22</v>
      </c>
      <c r="F411" s="331"/>
      <c r="G411" s="333">
        <f t="shared" si="5"/>
        <v>7581.7199999999848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289</v>
      </c>
      <c r="B412" s="330">
        <v>6</v>
      </c>
      <c r="C412" s="298">
        <v>46101</v>
      </c>
      <c r="D412" s="299" t="s">
        <v>433</v>
      </c>
      <c r="E412" s="331">
        <v>-73</v>
      </c>
      <c r="F412" s="331"/>
      <c r="G412" s="333">
        <f t="shared" si="5"/>
        <v>7601.939999999985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289</v>
      </c>
      <c r="B413" s="330">
        <v>6</v>
      </c>
      <c r="C413" s="298">
        <v>46101</v>
      </c>
      <c r="D413" s="299" t="s">
        <v>300</v>
      </c>
      <c r="E413" s="331">
        <v>34.68</v>
      </c>
      <c r="F413" s="331"/>
      <c r="G413" s="333">
        <f t="shared" si="5"/>
        <v>7528.939999999985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289</v>
      </c>
      <c r="B414" s="330">
        <v>6</v>
      </c>
      <c r="C414" s="298">
        <v>46101</v>
      </c>
      <c r="D414" s="299" t="s">
        <v>397</v>
      </c>
      <c r="E414" s="331">
        <v>10.63</v>
      </c>
      <c r="F414" s="331"/>
      <c r="G414" s="333">
        <f t="shared" si="5"/>
        <v>7563.6199999999853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289</v>
      </c>
      <c r="B415" s="330">
        <v>5</v>
      </c>
      <c r="C415" s="298">
        <v>46101</v>
      </c>
      <c r="D415" s="299" t="s">
        <v>398</v>
      </c>
      <c r="E415" s="331">
        <v>106.49</v>
      </c>
      <c r="F415" s="331"/>
      <c r="G415" s="333">
        <f t="shared" si="5"/>
        <v>7574.2499999999854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289</v>
      </c>
      <c r="B416" s="330">
        <v>8</v>
      </c>
      <c r="C416" s="298">
        <v>46100</v>
      </c>
      <c r="D416" s="299" t="s">
        <v>357</v>
      </c>
      <c r="E416" s="331">
        <v>16.739999999999998</v>
      </c>
      <c r="F416" s="331"/>
      <c r="G416" s="333">
        <f t="shared" si="5"/>
        <v>7680.7399999999852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289</v>
      </c>
      <c r="B417" s="330">
        <v>8</v>
      </c>
      <c r="C417" s="298">
        <v>46100</v>
      </c>
      <c r="D417" s="299" t="s">
        <v>399</v>
      </c>
      <c r="E417" s="331">
        <v>108.54</v>
      </c>
      <c r="F417" s="331"/>
      <c r="G417" s="333">
        <f t="shared" si="5"/>
        <v>7697.479999999985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294</v>
      </c>
      <c r="B418" s="330">
        <v>22</v>
      </c>
      <c r="C418" s="298">
        <v>46100</v>
      </c>
      <c r="D418" s="299" t="s">
        <v>835</v>
      </c>
      <c r="E418" s="331">
        <v>12.77</v>
      </c>
      <c r="F418" s="331"/>
      <c r="G418" s="333">
        <f t="shared" si="5"/>
        <v>7806.019999999985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289</v>
      </c>
      <c r="B419" s="330">
        <v>8</v>
      </c>
      <c r="C419" s="298">
        <v>46100</v>
      </c>
      <c r="D419" s="299" t="s">
        <v>334</v>
      </c>
      <c r="E419" s="331">
        <v>28.33</v>
      </c>
      <c r="F419" s="331"/>
      <c r="G419" s="333">
        <f t="shared" si="5"/>
        <v>7818.7899999999854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289</v>
      </c>
      <c r="B420" s="330">
        <v>2</v>
      </c>
      <c r="C420" s="298">
        <v>46100</v>
      </c>
      <c r="D420" s="299" t="s">
        <v>358</v>
      </c>
      <c r="E420" s="331">
        <v>17.45</v>
      </c>
      <c r="F420" s="331"/>
      <c r="G420" s="333">
        <f t="shared" si="5"/>
        <v>7847.1199999999853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294</v>
      </c>
      <c r="B421" s="330">
        <v>22</v>
      </c>
      <c r="C421" s="298">
        <v>46100</v>
      </c>
      <c r="D421" s="299" t="s">
        <v>328</v>
      </c>
      <c r="E421" s="331">
        <v>7.46</v>
      </c>
      <c r="F421" s="331"/>
      <c r="G421" s="333">
        <f t="shared" si="5"/>
        <v>7864.5699999999852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335</v>
      </c>
      <c r="B422" s="330" t="s">
        <v>335</v>
      </c>
      <c r="C422" s="298">
        <v>46100</v>
      </c>
      <c r="D422" s="299" t="s">
        <v>336</v>
      </c>
      <c r="E422" s="331">
        <v>172.29</v>
      </c>
      <c r="F422" s="331"/>
      <c r="G422" s="333">
        <f t="shared" si="5"/>
        <v>7872.0299999999852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294</v>
      </c>
      <c r="B423" s="330">
        <v>15</v>
      </c>
      <c r="C423" s="298">
        <v>46100</v>
      </c>
      <c r="D423" s="299" t="s">
        <v>185</v>
      </c>
      <c r="E423" s="331">
        <v>175.09</v>
      </c>
      <c r="F423" s="331"/>
      <c r="G423" s="333">
        <f t="shared" si="5"/>
        <v>8044.3199999999852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291</v>
      </c>
      <c r="B424" s="330">
        <v>39</v>
      </c>
      <c r="C424" s="298">
        <v>46100</v>
      </c>
      <c r="D424" s="299" t="s">
        <v>292</v>
      </c>
      <c r="E424" s="331"/>
      <c r="F424" s="331">
        <v>2763.78</v>
      </c>
      <c r="G424" s="333">
        <f t="shared" si="5"/>
        <v>8219.4099999999853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289</v>
      </c>
      <c r="B425" s="330">
        <v>2</v>
      </c>
      <c r="C425" s="298">
        <v>46099</v>
      </c>
      <c r="D425" s="299" t="s">
        <v>400</v>
      </c>
      <c r="E425" s="331">
        <v>47.46</v>
      </c>
      <c r="F425" s="331"/>
      <c r="G425" s="333">
        <f t="shared" si="5"/>
        <v>5455.6299999999856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289</v>
      </c>
      <c r="B426" s="330">
        <v>8</v>
      </c>
      <c r="C426" s="298">
        <v>46099</v>
      </c>
      <c r="D426" s="299" t="s">
        <v>400</v>
      </c>
      <c r="E426" s="331">
        <v>15.01</v>
      </c>
      <c r="F426" s="331"/>
      <c r="G426" s="333">
        <f t="shared" si="5"/>
        <v>5503.0899999999856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291</v>
      </c>
      <c r="B427" s="330">
        <v>40</v>
      </c>
      <c r="C427" s="298">
        <v>46099</v>
      </c>
      <c r="D427" s="299" t="s">
        <v>316</v>
      </c>
      <c r="E427" s="331"/>
      <c r="F427" s="331">
        <v>838.67</v>
      </c>
      <c r="G427" s="333">
        <f t="shared" si="5"/>
        <v>5518.0999999999858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289</v>
      </c>
      <c r="B428" s="330">
        <v>2</v>
      </c>
      <c r="C428" s="298">
        <v>46099</v>
      </c>
      <c r="D428" s="299" t="s">
        <v>296</v>
      </c>
      <c r="E428" s="331">
        <v>14.67</v>
      </c>
      <c r="F428" s="331"/>
      <c r="G428" s="333">
        <f t="shared" si="5"/>
        <v>4679.4299999999857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289</v>
      </c>
      <c r="B429" s="330">
        <v>4</v>
      </c>
      <c r="C429" s="298">
        <v>46099</v>
      </c>
      <c r="D429" s="299" t="s">
        <v>296</v>
      </c>
      <c r="E429" s="331">
        <v>40.22</v>
      </c>
      <c r="F429" s="331"/>
      <c r="G429" s="333">
        <f t="shared" si="5"/>
        <v>4694.0999999999858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289</v>
      </c>
      <c r="B430" s="330">
        <v>8</v>
      </c>
      <c r="C430" s="298">
        <v>46099</v>
      </c>
      <c r="D430" s="299" t="s">
        <v>295</v>
      </c>
      <c r="E430" s="331">
        <v>3.49</v>
      </c>
      <c r="F430" s="331"/>
      <c r="G430" s="333">
        <f t="shared" si="5"/>
        <v>4734.3199999999861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294</v>
      </c>
      <c r="B431" s="330">
        <v>22</v>
      </c>
      <c r="C431" s="298">
        <v>46099</v>
      </c>
      <c r="D431" s="299" t="s">
        <v>401</v>
      </c>
      <c r="E431" s="331">
        <v>13.84</v>
      </c>
      <c r="F431" s="331"/>
      <c r="G431" s="333">
        <f t="shared" si="5"/>
        <v>4737.8099999999858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294</v>
      </c>
      <c r="B432" s="330">
        <v>17</v>
      </c>
      <c r="C432" s="298">
        <v>46098</v>
      </c>
      <c r="D432" s="299" t="s">
        <v>188</v>
      </c>
      <c r="E432" s="331">
        <v>42.65</v>
      </c>
      <c r="F432" s="331"/>
      <c r="G432" s="333">
        <f t="shared" si="5"/>
        <v>4751.649999999986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294</v>
      </c>
      <c r="B433" s="330">
        <v>23</v>
      </c>
      <c r="C433" s="298">
        <v>46098</v>
      </c>
      <c r="D433" s="299" t="s">
        <v>402</v>
      </c>
      <c r="E433" s="331">
        <v>529.46</v>
      </c>
      <c r="F433" s="331"/>
      <c r="G433" s="333">
        <f t="shared" si="5"/>
        <v>4794.2999999999856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294</v>
      </c>
      <c r="B434" s="330">
        <v>43</v>
      </c>
      <c r="C434" s="298">
        <v>46098</v>
      </c>
      <c r="D434" s="299" t="s">
        <v>333</v>
      </c>
      <c r="E434" s="331">
        <v>22.35</v>
      </c>
      <c r="F434" s="331"/>
      <c r="G434" s="333">
        <f t="shared" si="5"/>
        <v>5323.7599999999857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294</v>
      </c>
      <c r="B435" s="330">
        <v>42</v>
      </c>
      <c r="C435" s="298">
        <v>46098</v>
      </c>
      <c r="D435" s="299" t="s">
        <v>333</v>
      </c>
      <c r="E435" s="331">
        <v>37.25</v>
      </c>
      <c r="F435" s="331"/>
      <c r="G435" s="333">
        <f t="shared" si="5"/>
        <v>5346.109999999986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289</v>
      </c>
      <c r="B436" s="330">
        <v>8</v>
      </c>
      <c r="C436" s="298">
        <v>46098</v>
      </c>
      <c r="D436" s="299" t="s">
        <v>319</v>
      </c>
      <c r="E436" s="331">
        <v>3.99</v>
      </c>
      <c r="F436" s="331"/>
      <c r="G436" s="333">
        <f t="shared" si="5"/>
        <v>5383.359999999986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289</v>
      </c>
      <c r="B437" s="330">
        <v>8</v>
      </c>
      <c r="C437" s="298">
        <v>46098</v>
      </c>
      <c r="D437" s="299" t="s">
        <v>319</v>
      </c>
      <c r="E437" s="331">
        <v>24.47</v>
      </c>
      <c r="F437" s="331"/>
      <c r="G437" s="333">
        <f t="shared" si="5"/>
        <v>5387.3499999999858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294</v>
      </c>
      <c r="B438" s="330">
        <v>21</v>
      </c>
      <c r="C438" s="298">
        <v>46098</v>
      </c>
      <c r="D438" s="299" t="s">
        <v>194</v>
      </c>
      <c r="E438" s="331">
        <v>75.599999999999994</v>
      </c>
      <c r="F438" s="331"/>
      <c r="G438" s="333">
        <f t="shared" si="5"/>
        <v>5411.8199999999861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289</v>
      </c>
      <c r="B439" s="330">
        <v>5</v>
      </c>
      <c r="C439" s="298">
        <v>46097</v>
      </c>
      <c r="D439" s="299" t="s">
        <v>340</v>
      </c>
      <c r="E439" s="331">
        <v>21.3</v>
      </c>
      <c r="F439" s="331"/>
      <c r="G439" s="333">
        <f t="shared" si="5"/>
        <v>5487.4199999999864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294</v>
      </c>
      <c r="B440" s="330">
        <v>11</v>
      </c>
      <c r="C440" s="298">
        <v>46097</v>
      </c>
      <c r="D440" s="299" t="s">
        <v>178</v>
      </c>
      <c r="E440" s="331">
        <v>267.91000000000003</v>
      </c>
      <c r="F440" s="331"/>
      <c r="G440" s="333">
        <f t="shared" si="5"/>
        <v>5508.7199999999866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287</v>
      </c>
      <c r="B441" s="330" t="s">
        <v>287</v>
      </c>
      <c r="C441" s="298">
        <v>46097</v>
      </c>
      <c r="D441" s="299" t="s">
        <v>403</v>
      </c>
      <c r="E441" s="331"/>
      <c r="F441" s="331">
        <v>80</v>
      </c>
      <c r="G441" s="333">
        <f t="shared" si="5"/>
        <v>5776.6299999999865</v>
      </c>
      <c r="H441" s="334" t="s">
        <v>298</v>
      </c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287</v>
      </c>
      <c r="B442" s="330" t="s">
        <v>287</v>
      </c>
      <c r="C442" s="298">
        <v>46097</v>
      </c>
      <c r="D442" s="299" t="s">
        <v>302</v>
      </c>
      <c r="E442" s="331">
        <v>80</v>
      </c>
      <c r="F442" s="331"/>
      <c r="G442" s="333">
        <f t="shared" si="5"/>
        <v>5696.6299999999865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289</v>
      </c>
      <c r="B443" s="330">
        <v>4</v>
      </c>
      <c r="C443" s="298">
        <v>46097</v>
      </c>
      <c r="D443" s="299" t="s">
        <v>310</v>
      </c>
      <c r="E443" s="331">
        <v>42.47</v>
      </c>
      <c r="F443" s="331"/>
      <c r="G443" s="333">
        <f t="shared" si="5"/>
        <v>5776.6299999999865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289</v>
      </c>
      <c r="B444" s="330">
        <v>2</v>
      </c>
      <c r="C444" s="298">
        <v>46097</v>
      </c>
      <c r="D444" s="299" t="s">
        <v>296</v>
      </c>
      <c r="E444" s="331">
        <v>11.18</v>
      </c>
      <c r="F444" s="331"/>
      <c r="G444" s="333">
        <f t="shared" si="5"/>
        <v>5819.0999999999867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289</v>
      </c>
      <c r="B445" s="330">
        <v>2</v>
      </c>
      <c r="C445" s="298">
        <v>46096</v>
      </c>
      <c r="D445" s="299" t="s">
        <v>404</v>
      </c>
      <c r="E445" s="331">
        <v>38.67</v>
      </c>
      <c r="F445" s="331"/>
      <c r="G445" s="333">
        <f t="shared" si="5"/>
        <v>5830.279999999987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3</v>
      </c>
      <c r="C446" s="298">
        <v>46096</v>
      </c>
      <c r="D446" s="299" t="s">
        <v>348</v>
      </c>
      <c r="E446" s="331">
        <v>7.11</v>
      </c>
      <c r="F446" s="331"/>
      <c r="G446" s="333">
        <f t="shared" si="5"/>
        <v>5868.9499999999871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289</v>
      </c>
      <c r="B447" s="330">
        <v>1</v>
      </c>
      <c r="C447" s="298">
        <v>46096</v>
      </c>
      <c r="D447" s="299" t="s">
        <v>304</v>
      </c>
      <c r="E447" s="331">
        <v>126.64</v>
      </c>
      <c r="F447" s="331"/>
      <c r="G447" s="333">
        <f t="shared" si="5"/>
        <v>5876.0599999999868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289</v>
      </c>
      <c r="B448" s="330">
        <v>1</v>
      </c>
      <c r="C448" s="298">
        <v>46096</v>
      </c>
      <c r="D448" s="299" t="s">
        <v>311</v>
      </c>
      <c r="E448" s="331">
        <v>125.2</v>
      </c>
      <c r="F448" s="331"/>
      <c r="G448" s="333">
        <f t="shared" si="5"/>
        <v>6002.6999999999871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289</v>
      </c>
      <c r="B449" s="330">
        <v>1</v>
      </c>
      <c r="C449" s="298">
        <v>46096</v>
      </c>
      <c r="D449" s="299" t="s">
        <v>306</v>
      </c>
      <c r="E449" s="331">
        <v>37.159999999999997</v>
      </c>
      <c r="F449" s="331"/>
      <c r="G449" s="333">
        <f t="shared" si="5"/>
        <v>6127.8999999999869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294</v>
      </c>
      <c r="B450" s="330">
        <v>16</v>
      </c>
      <c r="C450" s="298">
        <v>46096</v>
      </c>
      <c r="D450" s="299" t="s">
        <v>405</v>
      </c>
      <c r="E450" s="331">
        <v>713.06</v>
      </c>
      <c r="F450" s="331"/>
      <c r="G450" s="333">
        <f t="shared" si="5"/>
        <v>6165.0599999999868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289</v>
      </c>
      <c r="B451" s="330">
        <v>5</v>
      </c>
      <c r="C451" s="298">
        <v>46095</v>
      </c>
      <c r="D451" s="299" t="s">
        <v>406</v>
      </c>
      <c r="E451" s="331">
        <v>24</v>
      </c>
      <c r="F451" s="331"/>
      <c r="G451" s="333">
        <f t="shared" si="5"/>
        <v>6878.1199999999862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289</v>
      </c>
      <c r="B452" s="330">
        <v>3</v>
      </c>
      <c r="C452" s="298">
        <v>46095</v>
      </c>
      <c r="D452" s="299" t="s">
        <v>348</v>
      </c>
      <c r="E452" s="331">
        <v>14.58</v>
      </c>
      <c r="F452" s="331"/>
      <c r="G452" s="333">
        <f t="shared" si="5"/>
        <v>6902.1199999999862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291</v>
      </c>
      <c r="B453" s="330">
        <v>41</v>
      </c>
      <c r="C453" s="298">
        <v>46094</v>
      </c>
      <c r="D453" s="299" t="s">
        <v>407</v>
      </c>
      <c r="E453" s="331"/>
      <c r="F453" s="331">
        <v>300</v>
      </c>
      <c r="G453" s="333">
        <f t="shared" si="5"/>
        <v>6916.6999999999862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289</v>
      </c>
      <c r="B454" s="330">
        <v>1</v>
      </c>
      <c r="C454" s="298">
        <v>46094</v>
      </c>
      <c r="D454" s="299" t="s">
        <v>311</v>
      </c>
      <c r="E454" s="331">
        <v>17.71</v>
      </c>
      <c r="F454" s="331"/>
      <c r="G454" s="333">
        <f t="shared" si="5"/>
        <v>6616.6999999999862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289</v>
      </c>
      <c r="B455" s="330">
        <v>4</v>
      </c>
      <c r="C455" s="298">
        <v>46094</v>
      </c>
      <c r="D455" s="299" t="s">
        <v>296</v>
      </c>
      <c r="E455" s="331">
        <v>31.56</v>
      </c>
      <c r="F455" s="331"/>
      <c r="G455" s="333">
        <f t="shared" si="5"/>
        <v>6634.4099999999862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2</v>
      </c>
      <c r="C456" s="298">
        <v>46094</v>
      </c>
      <c r="D456" s="299" t="s">
        <v>296</v>
      </c>
      <c r="E456" s="331">
        <v>34.79</v>
      </c>
      <c r="F456" s="331"/>
      <c r="G456" s="333">
        <f t="shared" si="5"/>
        <v>6665.9699999999866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289</v>
      </c>
      <c r="B457" s="330">
        <v>2</v>
      </c>
      <c r="C457" s="298">
        <v>46094</v>
      </c>
      <c r="D457" s="299" t="s">
        <v>408</v>
      </c>
      <c r="E457" s="331">
        <v>23.9</v>
      </c>
      <c r="F457" s="331"/>
      <c r="G457" s="333">
        <f t="shared" si="5"/>
        <v>6700.7599999999866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3</v>
      </c>
      <c r="C458" s="298">
        <v>46094</v>
      </c>
      <c r="D458" s="299" t="s">
        <v>348</v>
      </c>
      <c r="E458" s="331">
        <v>7.26</v>
      </c>
      <c r="F458" s="331"/>
      <c r="G458" s="333">
        <f t="shared" si="5"/>
        <v>6724.6599999999862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5</v>
      </c>
      <c r="C459" s="298">
        <v>46094</v>
      </c>
      <c r="D459" s="299" t="s">
        <v>354</v>
      </c>
      <c r="E459" s="331">
        <v>85</v>
      </c>
      <c r="F459" s="331"/>
      <c r="G459" s="333">
        <f t="shared" si="5"/>
        <v>6731.9199999999864</v>
      </c>
      <c r="H459" s="334" t="s">
        <v>298</v>
      </c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289</v>
      </c>
      <c r="B460" s="330">
        <v>8</v>
      </c>
      <c r="C460" s="298">
        <v>46093</v>
      </c>
      <c r="D460" s="299" t="s">
        <v>409</v>
      </c>
      <c r="E460" s="331">
        <v>51.22</v>
      </c>
      <c r="F460" s="331"/>
      <c r="G460" s="333">
        <f t="shared" si="5"/>
        <v>6816.9199999999864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289</v>
      </c>
      <c r="B461" s="330">
        <v>2</v>
      </c>
      <c r="C461" s="298">
        <v>46093</v>
      </c>
      <c r="D461" s="299" t="s">
        <v>410</v>
      </c>
      <c r="E461" s="331">
        <v>57.43</v>
      </c>
      <c r="F461" s="331"/>
      <c r="G461" s="333">
        <f t="shared" si="5"/>
        <v>6868.1399999999867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289</v>
      </c>
      <c r="B462" s="330">
        <v>2</v>
      </c>
      <c r="C462" s="298">
        <v>46093</v>
      </c>
      <c r="D462" s="299" t="s">
        <v>358</v>
      </c>
      <c r="E462" s="331">
        <v>17.45</v>
      </c>
      <c r="F462" s="331"/>
      <c r="G462" s="333">
        <f t="shared" si="5"/>
        <v>6925.569999999987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289</v>
      </c>
      <c r="B463" s="330">
        <v>8</v>
      </c>
      <c r="C463" s="298">
        <v>46093</v>
      </c>
      <c r="D463" s="299" t="s">
        <v>319</v>
      </c>
      <c r="E463" s="331">
        <v>7.92</v>
      </c>
      <c r="F463" s="331"/>
      <c r="G463" s="333">
        <f t="shared" si="5"/>
        <v>6943.0199999999868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291</v>
      </c>
      <c r="B464" s="330">
        <v>38</v>
      </c>
      <c r="C464" s="298">
        <v>46093</v>
      </c>
      <c r="D464" s="299" t="s">
        <v>293</v>
      </c>
      <c r="E464" s="331"/>
      <c r="F464" s="331">
        <v>4726.92</v>
      </c>
      <c r="G464" s="333">
        <f t="shared" si="5"/>
        <v>6950.9399999999869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289</v>
      </c>
      <c r="B465" s="330">
        <v>2</v>
      </c>
      <c r="C465" s="298">
        <v>46093</v>
      </c>
      <c r="D465" s="299" t="s">
        <v>386</v>
      </c>
      <c r="E465" s="331">
        <v>15</v>
      </c>
      <c r="F465" s="331"/>
      <c r="G465" s="333">
        <f t="shared" si="5"/>
        <v>2224.0199999999868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289</v>
      </c>
      <c r="B466" s="330">
        <v>6</v>
      </c>
      <c r="C466" s="298">
        <v>46093</v>
      </c>
      <c r="D466" s="299" t="s">
        <v>411</v>
      </c>
      <c r="E466" s="331">
        <v>12</v>
      </c>
      <c r="F466" s="331"/>
      <c r="G466" s="333">
        <f t="shared" si="5"/>
        <v>2239.0199999999868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294</v>
      </c>
      <c r="B467" s="330">
        <v>19</v>
      </c>
      <c r="C467" s="298">
        <v>46093</v>
      </c>
      <c r="D467" s="299" t="s">
        <v>191</v>
      </c>
      <c r="E467" s="331">
        <v>200</v>
      </c>
      <c r="F467" s="331"/>
      <c r="G467" s="333">
        <f t="shared" si="5"/>
        <v>2251.0199999999868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289</v>
      </c>
      <c r="B468" s="330">
        <v>6</v>
      </c>
      <c r="C468" s="298">
        <v>46092</v>
      </c>
      <c r="D468" s="299" t="s">
        <v>412</v>
      </c>
      <c r="E468" s="331">
        <v>-10.050000000000001</v>
      </c>
      <c r="F468" s="331"/>
      <c r="G468" s="333">
        <f t="shared" si="5"/>
        <v>2451.0199999999868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289</v>
      </c>
      <c r="B469" s="330">
        <v>6</v>
      </c>
      <c r="C469" s="298">
        <v>46092</v>
      </c>
      <c r="D469" s="299" t="s">
        <v>413</v>
      </c>
      <c r="E469" s="331">
        <v>25</v>
      </c>
      <c r="F469" s="331"/>
      <c r="G469" s="333">
        <f t="shared" si="5"/>
        <v>2440.9699999999866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289</v>
      </c>
      <c r="B470" s="330">
        <v>2</v>
      </c>
      <c r="C470" s="298">
        <v>46092</v>
      </c>
      <c r="D470" s="299" t="s">
        <v>301</v>
      </c>
      <c r="E470" s="331">
        <v>-9</v>
      </c>
      <c r="F470" s="331"/>
      <c r="G470" s="333">
        <f t="shared" si="5"/>
        <v>2465.9699999999866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291</v>
      </c>
      <c r="B471" s="330">
        <v>41</v>
      </c>
      <c r="C471" s="298">
        <v>46092</v>
      </c>
      <c r="D471" s="299" t="s">
        <v>407</v>
      </c>
      <c r="E471" s="331"/>
      <c r="F471" s="331">
        <v>500</v>
      </c>
      <c r="G471" s="333">
        <f t="shared" si="5"/>
        <v>2456.9699999999866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289</v>
      </c>
      <c r="B472" s="330">
        <v>2</v>
      </c>
      <c r="C472" s="298">
        <v>46092</v>
      </c>
      <c r="D472" s="299" t="s">
        <v>296</v>
      </c>
      <c r="E472" s="331">
        <v>16.170000000000002</v>
      </c>
      <c r="F472" s="331"/>
      <c r="G472" s="333">
        <f t="shared" si="5"/>
        <v>1956.9699999999864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294</v>
      </c>
      <c r="B473" s="330">
        <v>22</v>
      </c>
      <c r="C473" s="298">
        <v>46092</v>
      </c>
      <c r="D473" s="299" t="s">
        <v>352</v>
      </c>
      <c r="E473" s="331">
        <v>19.16</v>
      </c>
      <c r="F473" s="331"/>
      <c r="G473" s="333">
        <f t="shared" si="5"/>
        <v>1973.1399999999865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335</v>
      </c>
      <c r="B474" s="330" t="s">
        <v>335</v>
      </c>
      <c r="C474" s="298">
        <v>46091</v>
      </c>
      <c r="D474" s="299" t="s">
        <v>447</v>
      </c>
      <c r="E474" s="331">
        <v>47.28</v>
      </c>
      <c r="F474" s="331"/>
      <c r="G474" s="333">
        <f t="shared" si="5"/>
        <v>1992.2999999999865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294</v>
      </c>
      <c r="B475" s="330">
        <v>13</v>
      </c>
      <c r="C475" s="298">
        <v>46091</v>
      </c>
      <c r="D475" s="299" t="s">
        <v>182</v>
      </c>
      <c r="E475" s="331">
        <v>134.93</v>
      </c>
      <c r="F475" s="331"/>
      <c r="G475" s="333">
        <f t="shared" si="5"/>
        <v>2039.5799999999865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289</v>
      </c>
      <c r="B476" s="330">
        <v>8</v>
      </c>
      <c r="C476" s="298">
        <v>46091</v>
      </c>
      <c r="D476" s="299" t="s">
        <v>295</v>
      </c>
      <c r="E476" s="331">
        <v>7.44</v>
      </c>
      <c r="F476" s="331"/>
      <c r="G476" s="333">
        <f t="shared" si="5"/>
        <v>2174.5099999999866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289</v>
      </c>
      <c r="B477" s="330">
        <v>4</v>
      </c>
      <c r="C477" s="298">
        <v>46091</v>
      </c>
      <c r="D477" s="299" t="s">
        <v>295</v>
      </c>
      <c r="E477" s="331">
        <v>29.53</v>
      </c>
      <c r="F477" s="331"/>
      <c r="G477" s="333">
        <f t="shared" si="5"/>
        <v>2181.9499999999866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4</v>
      </c>
      <c r="C478" s="298">
        <v>46091</v>
      </c>
      <c r="D478" s="299" t="s">
        <v>310</v>
      </c>
      <c r="E478" s="331">
        <v>34.119999999999997</v>
      </c>
      <c r="F478" s="331"/>
      <c r="G478" s="333">
        <f t="shared" si="5"/>
        <v>2211.4799999999868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2</v>
      </c>
      <c r="C479" s="298">
        <v>46091</v>
      </c>
      <c r="D479" s="299" t="s">
        <v>414</v>
      </c>
      <c r="E479" s="331">
        <v>18.57</v>
      </c>
      <c r="F479" s="331"/>
      <c r="G479" s="333">
        <f t="shared" si="5"/>
        <v>2245.5999999999867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294</v>
      </c>
      <c r="B480" s="330">
        <v>16</v>
      </c>
      <c r="C480" s="298">
        <v>46091</v>
      </c>
      <c r="D480" s="299" t="s">
        <v>415</v>
      </c>
      <c r="E480" s="331">
        <v>107</v>
      </c>
      <c r="F480" s="331"/>
      <c r="G480" s="333">
        <f t="shared" si="5"/>
        <v>2264.1699999999869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294</v>
      </c>
      <c r="B481" s="330">
        <v>18</v>
      </c>
      <c r="C481" s="298">
        <v>46090</v>
      </c>
      <c r="D481" s="299" t="s">
        <v>361</v>
      </c>
      <c r="E481" s="331">
        <v>400</v>
      </c>
      <c r="F481" s="331"/>
      <c r="G481" s="333">
        <f t="shared" si="5"/>
        <v>2371.1699999999869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289</v>
      </c>
      <c r="B482" s="330">
        <v>4</v>
      </c>
      <c r="C482" s="298">
        <v>46090</v>
      </c>
      <c r="D482" s="299" t="s">
        <v>296</v>
      </c>
      <c r="E482" s="331">
        <v>24.69</v>
      </c>
      <c r="F482" s="331"/>
      <c r="G482" s="333">
        <f t="shared" si="5"/>
        <v>2771.1699999999869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3</v>
      </c>
      <c r="C483" s="298">
        <v>46090</v>
      </c>
      <c r="D483" s="299" t="s">
        <v>416</v>
      </c>
      <c r="E483" s="331">
        <v>4.59</v>
      </c>
      <c r="F483" s="331"/>
      <c r="G483" s="333">
        <f t="shared" si="5"/>
        <v>2795.8599999999869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294</v>
      </c>
      <c r="B484" s="330">
        <v>9</v>
      </c>
      <c r="C484" s="298">
        <v>46090</v>
      </c>
      <c r="D484" s="299" t="s">
        <v>58</v>
      </c>
      <c r="E484" s="331">
        <v>1281.53</v>
      </c>
      <c r="F484" s="331"/>
      <c r="G484" s="333">
        <f t="shared" si="5"/>
        <v>2800.4499999999871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289</v>
      </c>
      <c r="B485" s="330">
        <v>7</v>
      </c>
      <c r="C485" s="298">
        <v>46090</v>
      </c>
      <c r="D485" s="299" t="s">
        <v>338</v>
      </c>
      <c r="E485" s="331">
        <v>40.61</v>
      </c>
      <c r="F485" s="331"/>
      <c r="G485" s="333">
        <f t="shared" si="5"/>
        <v>4081.9799999999873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287</v>
      </c>
      <c r="B486" s="330" t="s">
        <v>287</v>
      </c>
      <c r="C486" s="298">
        <v>46090</v>
      </c>
      <c r="D486" s="299" t="s">
        <v>417</v>
      </c>
      <c r="E486" s="331">
        <v>380</v>
      </c>
      <c r="F486" s="331">
        <v>380</v>
      </c>
      <c r="G486" s="333">
        <f t="shared" si="5"/>
        <v>4122.5899999999874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289</v>
      </c>
      <c r="B487" s="330">
        <v>2</v>
      </c>
      <c r="C487" s="298">
        <v>46090</v>
      </c>
      <c r="D487" s="299" t="s">
        <v>418</v>
      </c>
      <c r="E487" s="331">
        <v>15</v>
      </c>
      <c r="F487" s="331"/>
      <c r="G487" s="333">
        <f t="shared" si="5"/>
        <v>4122.5899999999874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289</v>
      </c>
      <c r="B488" s="330">
        <v>2</v>
      </c>
      <c r="C488" s="298">
        <v>46090</v>
      </c>
      <c r="D488" s="299" t="s">
        <v>386</v>
      </c>
      <c r="E488" s="331">
        <v>15</v>
      </c>
      <c r="F488" s="331"/>
      <c r="G488" s="333">
        <f t="shared" si="5"/>
        <v>4137.5899999999874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289</v>
      </c>
      <c r="B489" s="330">
        <v>6</v>
      </c>
      <c r="C489" s="298">
        <v>46090</v>
      </c>
      <c r="D489" s="299" t="s">
        <v>300</v>
      </c>
      <c r="E489" s="331">
        <v>70.66</v>
      </c>
      <c r="F489" s="331"/>
      <c r="G489" s="333">
        <f t="shared" si="5"/>
        <v>4152.5899999999874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1</v>
      </c>
      <c r="C490" s="298">
        <v>46089</v>
      </c>
      <c r="D490" s="299" t="s">
        <v>311</v>
      </c>
      <c r="E490" s="331">
        <v>109.77</v>
      </c>
      <c r="F490" s="331"/>
      <c r="G490" s="333">
        <f t="shared" si="5"/>
        <v>4223.2499999999873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289</v>
      </c>
      <c r="B491" s="330">
        <v>6</v>
      </c>
      <c r="C491" s="298">
        <v>46089</v>
      </c>
      <c r="D491" s="299" t="s">
        <v>306</v>
      </c>
      <c r="E491" s="331">
        <v>9.3800000000000008</v>
      </c>
      <c r="F491" s="331"/>
      <c r="G491" s="333">
        <f t="shared" si="5"/>
        <v>4333.0199999999877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289</v>
      </c>
      <c r="B492" s="330">
        <v>3</v>
      </c>
      <c r="C492" s="298">
        <v>46089</v>
      </c>
      <c r="D492" s="299" t="s">
        <v>419</v>
      </c>
      <c r="E492" s="331">
        <v>3.85</v>
      </c>
      <c r="F492" s="331"/>
      <c r="G492" s="333">
        <f t="shared" si="5"/>
        <v>4342.3999999999878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289</v>
      </c>
      <c r="B493" s="330">
        <v>2</v>
      </c>
      <c r="C493" s="298">
        <v>46089</v>
      </c>
      <c r="D493" s="299" t="s">
        <v>404</v>
      </c>
      <c r="E493" s="331">
        <v>88.54</v>
      </c>
      <c r="F493" s="331"/>
      <c r="G493" s="333">
        <f t="shared" si="5"/>
        <v>4346.2499999999882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289</v>
      </c>
      <c r="B494" s="330">
        <v>2</v>
      </c>
      <c r="C494" s="298">
        <v>46089</v>
      </c>
      <c r="D494" s="299" t="s">
        <v>358</v>
      </c>
      <c r="E494" s="331">
        <v>8.3800000000000008</v>
      </c>
      <c r="F494" s="331"/>
      <c r="G494" s="333">
        <f t="shared" si="5"/>
        <v>4434.7899999999881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289</v>
      </c>
      <c r="B495" s="330">
        <v>2</v>
      </c>
      <c r="C495" s="298">
        <v>46089</v>
      </c>
      <c r="D495" s="299" t="s">
        <v>301</v>
      </c>
      <c r="E495" s="331">
        <v>39.549999999999997</v>
      </c>
      <c r="F495" s="331"/>
      <c r="G495" s="333">
        <f t="shared" si="5"/>
        <v>4443.1699999999882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289</v>
      </c>
      <c r="B496" s="330">
        <v>4</v>
      </c>
      <c r="C496" s="298">
        <v>46089</v>
      </c>
      <c r="D496" s="299" t="s">
        <v>420</v>
      </c>
      <c r="E496" s="331">
        <v>31.68</v>
      </c>
      <c r="F496" s="331"/>
      <c r="G496" s="333">
        <f t="shared" si="5"/>
        <v>4482.7199999999884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289</v>
      </c>
      <c r="B497" s="330">
        <v>8</v>
      </c>
      <c r="C497" s="298">
        <v>46088</v>
      </c>
      <c r="D497" s="299" t="s">
        <v>308</v>
      </c>
      <c r="E497" s="331">
        <v>24.65</v>
      </c>
      <c r="F497" s="331"/>
      <c r="G497" s="333">
        <f t="shared" si="5"/>
        <v>4514.3999999999887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289</v>
      </c>
      <c r="B498" s="330">
        <v>2</v>
      </c>
      <c r="C498" s="298">
        <v>46088</v>
      </c>
      <c r="D498" s="299" t="s">
        <v>346</v>
      </c>
      <c r="E498" s="331">
        <v>11.04</v>
      </c>
      <c r="F498" s="331"/>
      <c r="G498" s="333">
        <f t="shared" si="5"/>
        <v>4539.0499999999884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289</v>
      </c>
      <c r="B499" s="330">
        <v>8</v>
      </c>
      <c r="C499" s="298">
        <v>46088</v>
      </c>
      <c r="D499" s="299" t="s">
        <v>319</v>
      </c>
      <c r="E499" s="331">
        <v>11.5</v>
      </c>
      <c r="F499" s="331"/>
      <c r="G499" s="333">
        <f t="shared" si="5"/>
        <v>4550.0899999999883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289</v>
      </c>
      <c r="B500" s="330">
        <v>8</v>
      </c>
      <c r="C500" s="298">
        <v>46088</v>
      </c>
      <c r="D500" s="299" t="s">
        <v>296</v>
      </c>
      <c r="E500" s="331">
        <v>12.44</v>
      </c>
      <c r="F500" s="331"/>
      <c r="G500" s="333">
        <f t="shared" si="5"/>
        <v>4561.5899999999883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289</v>
      </c>
      <c r="B501" s="330">
        <v>4</v>
      </c>
      <c r="C501" s="298">
        <v>46088</v>
      </c>
      <c r="D501" s="299" t="s">
        <v>296</v>
      </c>
      <c r="E501" s="331">
        <v>23.62</v>
      </c>
      <c r="F501" s="331"/>
      <c r="G501" s="333">
        <f t="shared" si="5"/>
        <v>4574.0299999999879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289</v>
      </c>
      <c r="B502" s="330">
        <v>2</v>
      </c>
      <c r="C502" s="298">
        <v>46088</v>
      </c>
      <c r="D502" s="299" t="s">
        <v>301</v>
      </c>
      <c r="E502" s="331">
        <v>36.049999999999997</v>
      </c>
      <c r="F502" s="331"/>
      <c r="G502" s="333">
        <f t="shared" si="5"/>
        <v>4597.6499999999878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294</v>
      </c>
      <c r="B503" s="330">
        <v>14</v>
      </c>
      <c r="C503" s="298">
        <v>46087</v>
      </c>
      <c r="D503" s="299" t="s">
        <v>366</v>
      </c>
      <c r="E503" s="331">
        <v>66.67</v>
      </c>
      <c r="F503" s="331"/>
      <c r="G503" s="333">
        <f t="shared" si="5"/>
        <v>4633.699999999988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289</v>
      </c>
      <c r="B504" s="330">
        <v>2</v>
      </c>
      <c r="C504" s="298">
        <v>46087</v>
      </c>
      <c r="D504" s="299" t="s">
        <v>296</v>
      </c>
      <c r="E504" s="331">
        <v>17.850000000000001</v>
      </c>
      <c r="F504" s="331"/>
      <c r="G504" s="333">
        <f t="shared" si="5"/>
        <v>4700.3699999999881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289</v>
      </c>
      <c r="B505" s="330">
        <v>1</v>
      </c>
      <c r="C505" s="298">
        <v>46087</v>
      </c>
      <c r="D505" s="299" t="s">
        <v>304</v>
      </c>
      <c r="E505" s="331">
        <v>112.13</v>
      </c>
      <c r="F505" s="331"/>
      <c r="G505" s="333">
        <f t="shared" si="5"/>
        <v>4718.2199999999884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289</v>
      </c>
      <c r="B506" s="330">
        <v>3</v>
      </c>
      <c r="C506" s="298">
        <v>46087</v>
      </c>
      <c r="D506" s="299" t="s">
        <v>324</v>
      </c>
      <c r="E506" s="331">
        <v>7.31</v>
      </c>
      <c r="F506" s="331"/>
      <c r="G506" s="333">
        <f t="shared" si="5"/>
        <v>4830.3499999999885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291</v>
      </c>
      <c r="B507" s="330">
        <v>39</v>
      </c>
      <c r="C507" s="298">
        <v>46086</v>
      </c>
      <c r="D507" s="299" t="s">
        <v>292</v>
      </c>
      <c r="E507" s="331"/>
      <c r="F507" s="331">
        <v>2763.78</v>
      </c>
      <c r="G507" s="333">
        <f t="shared" si="5"/>
        <v>4837.6599999999889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289</v>
      </c>
      <c r="B508" s="330">
        <v>4</v>
      </c>
      <c r="C508" s="298">
        <v>46086</v>
      </c>
      <c r="D508" s="299" t="s">
        <v>295</v>
      </c>
      <c r="E508" s="331">
        <v>31.52</v>
      </c>
      <c r="F508" s="331"/>
      <c r="G508" s="333">
        <f t="shared" si="5"/>
        <v>2073.8799999999892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289</v>
      </c>
      <c r="B509" s="330">
        <v>2</v>
      </c>
      <c r="C509" s="298">
        <v>46086</v>
      </c>
      <c r="D509" s="299" t="s">
        <v>358</v>
      </c>
      <c r="E509" s="331">
        <v>14.86</v>
      </c>
      <c r="F509" s="331"/>
      <c r="G509" s="333">
        <f t="shared" si="5"/>
        <v>2105.3999999999892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289</v>
      </c>
      <c r="B510" s="330">
        <v>8</v>
      </c>
      <c r="C510" s="298">
        <v>46086</v>
      </c>
      <c r="D510" s="299" t="s">
        <v>409</v>
      </c>
      <c r="E510" s="331">
        <v>44.99</v>
      </c>
      <c r="F510" s="331"/>
      <c r="G510" s="333">
        <f t="shared" si="5"/>
        <v>2120.2599999999893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289</v>
      </c>
      <c r="B511" s="330">
        <v>2</v>
      </c>
      <c r="C511" s="298">
        <v>46085</v>
      </c>
      <c r="D511" s="299" t="s">
        <v>421</v>
      </c>
      <c r="E511" s="331">
        <v>15</v>
      </c>
      <c r="F511" s="331"/>
      <c r="G511" s="333">
        <f t="shared" si="5"/>
        <v>2165.2499999999891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289</v>
      </c>
      <c r="B512" s="330">
        <v>2</v>
      </c>
      <c r="C512" s="298">
        <v>46085</v>
      </c>
      <c r="D512" s="299" t="s">
        <v>296</v>
      </c>
      <c r="E512" s="331">
        <v>10.84</v>
      </c>
      <c r="F512" s="331"/>
      <c r="G512" s="333">
        <f t="shared" si="5"/>
        <v>2180.2499999999891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294</v>
      </c>
      <c r="B513" s="330">
        <v>14</v>
      </c>
      <c r="C513" s="298">
        <v>46085</v>
      </c>
      <c r="D513" s="299" t="s">
        <v>367</v>
      </c>
      <c r="E513" s="331">
        <v>68.739999999999995</v>
      </c>
      <c r="F513" s="331"/>
      <c r="G513" s="333">
        <f t="shared" si="5"/>
        <v>2191.0899999999892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289</v>
      </c>
      <c r="B514" s="330">
        <v>4</v>
      </c>
      <c r="C514" s="298">
        <v>46085</v>
      </c>
      <c r="D514" s="299" t="s">
        <v>310</v>
      </c>
      <c r="E514" s="331">
        <v>30.67</v>
      </c>
      <c r="F514" s="331"/>
      <c r="G514" s="333">
        <f t="shared" si="5"/>
        <v>2259.829999999989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294</v>
      </c>
      <c r="B515" s="330">
        <v>17</v>
      </c>
      <c r="C515" s="298">
        <v>46085</v>
      </c>
      <c r="D515" s="299" t="s">
        <v>370</v>
      </c>
      <c r="E515" s="331">
        <v>99</v>
      </c>
      <c r="F515" s="331"/>
      <c r="G515" s="333">
        <f t="shared" si="5"/>
        <v>2290.4999999999891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294</v>
      </c>
      <c r="B516" s="330">
        <v>21</v>
      </c>
      <c r="C516" s="298">
        <v>46084</v>
      </c>
      <c r="D516" s="299" t="s">
        <v>194</v>
      </c>
      <c r="E516" s="331">
        <v>40.72</v>
      </c>
      <c r="F516" s="331"/>
      <c r="G516" s="333">
        <f t="shared" si="5"/>
        <v>2389.4999999999891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284</v>
      </c>
      <c r="B517" s="330">
        <v>36</v>
      </c>
      <c r="C517" s="298">
        <v>46084</v>
      </c>
      <c r="D517" s="299" t="s">
        <v>374</v>
      </c>
      <c r="E517" s="331">
        <v>50</v>
      </c>
      <c r="F517" s="331"/>
      <c r="G517" s="333">
        <f t="shared" si="5"/>
        <v>2430.2199999999889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289</v>
      </c>
      <c r="B518" s="330">
        <v>2</v>
      </c>
      <c r="C518" s="298">
        <v>46084</v>
      </c>
      <c r="D518" s="299" t="s">
        <v>296</v>
      </c>
      <c r="E518" s="331">
        <v>14.67</v>
      </c>
      <c r="F518" s="331"/>
      <c r="G518" s="333">
        <f t="shared" si="5"/>
        <v>2480.2199999999889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289</v>
      </c>
      <c r="B519" s="330">
        <v>4</v>
      </c>
      <c r="C519" s="298">
        <v>46084</v>
      </c>
      <c r="D519" s="299" t="s">
        <v>296</v>
      </c>
      <c r="E519" s="331">
        <v>27.42</v>
      </c>
      <c r="F519" s="331"/>
      <c r="G519" s="333">
        <f t="shared" si="5"/>
        <v>2494.889999999989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289</v>
      </c>
      <c r="B520" s="330">
        <v>6</v>
      </c>
      <c r="C520" s="298">
        <v>46084</v>
      </c>
      <c r="D520" s="299" t="s">
        <v>422</v>
      </c>
      <c r="E520" s="331">
        <v>106.27</v>
      </c>
      <c r="F520" s="331"/>
      <c r="G520" s="333">
        <f t="shared" si="5"/>
        <v>2522.309999999989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289</v>
      </c>
      <c r="B521" s="330">
        <v>6</v>
      </c>
      <c r="C521" s="298">
        <v>46084</v>
      </c>
      <c r="D521" s="299" t="s">
        <v>422</v>
      </c>
      <c r="E521" s="331">
        <v>-107</v>
      </c>
      <c r="F521" s="331"/>
      <c r="G521" s="333">
        <f t="shared" si="5"/>
        <v>2628.579999999989</v>
      </c>
      <c r="H521" s="334" t="s">
        <v>298</v>
      </c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289</v>
      </c>
      <c r="B522" s="330">
        <v>2</v>
      </c>
      <c r="C522" s="298">
        <v>46083</v>
      </c>
      <c r="D522" s="299" t="s">
        <v>301</v>
      </c>
      <c r="E522" s="331">
        <v>20</v>
      </c>
      <c r="F522" s="331"/>
      <c r="G522" s="333">
        <f t="shared" si="5"/>
        <v>2521.579999999989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287</v>
      </c>
      <c r="B523" s="330" t="s">
        <v>287</v>
      </c>
      <c r="C523" s="298">
        <v>46083</v>
      </c>
      <c r="D523" s="299" t="s">
        <v>288</v>
      </c>
      <c r="E523" s="331">
        <v>185.64</v>
      </c>
      <c r="F523" s="331">
        <v>185.64</v>
      </c>
      <c r="G523" s="333">
        <f t="shared" si="5"/>
        <v>2541.579999999989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289</v>
      </c>
      <c r="B524" s="330">
        <v>2</v>
      </c>
      <c r="C524" s="298">
        <v>46083</v>
      </c>
      <c r="D524" s="299" t="s">
        <v>424</v>
      </c>
      <c r="E524" s="331">
        <v>70.12</v>
      </c>
      <c r="F524" s="331"/>
      <c r="G524" s="333">
        <f t="shared" si="5"/>
        <v>2541.579999999989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294</v>
      </c>
      <c r="B525" s="330">
        <v>17</v>
      </c>
      <c r="C525" s="298">
        <v>46083</v>
      </c>
      <c r="D525" s="299" t="s">
        <v>188</v>
      </c>
      <c r="E525" s="331">
        <v>41.44</v>
      </c>
      <c r="F525" s="331"/>
      <c r="G525" s="333">
        <f t="shared" si="5"/>
        <v>2611.6999999999889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289</v>
      </c>
      <c r="B526" s="330">
        <v>8</v>
      </c>
      <c r="C526" s="298">
        <v>46083</v>
      </c>
      <c r="D526" s="299" t="s">
        <v>296</v>
      </c>
      <c r="E526" s="331">
        <v>8.7200000000000006</v>
      </c>
      <c r="F526" s="331"/>
      <c r="G526" s="333">
        <f t="shared" si="5"/>
        <v>2653.139999999989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294</v>
      </c>
      <c r="B527" s="330">
        <v>22</v>
      </c>
      <c r="C527" s="298">
        <v>46082</v>
      </c>
      <c r="D527" s="299" t="s">
        <v>375</v>
      </c>
      <c r="E527" s="331">
        <v>6.37</v>
      </c>
      <c r="F527" s="331"/>
      <c r="G527" s="333">
        <f t="shared" si="5"/>
        <v>2661.8599999999888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289</v>
      </c>
      <c r="B528" s="330">
        <v>2</v>
      </c>
      <c r="C528" s="298">
        <v>46082</v>
      </c>
      <c r="D528" s="299" t="s">
        <v>296</v>
      </c>
      <c r="E528" s="331">
        <v>9.8699999999999992</v>
      </c>
      <c r="F528" s="331"/>
      <c r="G528" s="333">
        <f t="shared" si="5"/>
        <v>2668.2299999999886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289</v>
      </c>
      <c r="B529" s="330">
        <v>1</v>
      </c>
      <c r="C529" s="298">
        <v>46082</v>
      </c>
      <c r="D529" s="299" t="s">
        <v>311</v>
      </c>
      <c r="E529" s="331">
        <v>119.55</v>
      </c>
      <c r="F529" s="331"/>
      <c r="G529" s="333">
        <f t="shared" si="5"/>
        <v>2678.0999999999885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289</v>
      </c>
      <c r="B530" s="330">
        <v>3</v>
      </c>
      <c r="C530" s="298">
        <v>46082</v>
      </c>
      <c r="D530" s="299" t="s">
        <v>348</v>
      </c>
      <c r="E530" s="331">
        <v>25</v>
      </c>
      <c r="F530" s="331"/>
      <c r="G530" s="333">
        <f t="shared" si="5"/>
        <v>2797.6499999999887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289</v>
      </c>
      <c r="B531" s="330">
        <v>1</v>
      </c>
      <c r="C531" s="298">
        <v>46082</v>
      </c>
      <c r="D531" s="299" t="s">
        <v>304</v>
      </c>
      <c r="E531" s="331">
        <v>119.17</v>
      </c>
      <c r="F531" s="331"/>
      <c r="G531" s="333">
        <f t="shared" si="5"/>
        <v>2822.6499999999887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284</v>
      </c>
      <c r="B532" s="330">
        <v>37</v>
      </c>
      <c r="C532" s="298">
        <v>46081</v>
      </c>
      <c r="D532" s="299" t="s">
        <v>425</v>
      </c>
      <c r="E532" s="331">
        <v>3764.91</v>
      </c>
      <c r="F532" s="331"/>
      <c r="G532" s="333">
        <f t="shared" si="5"/>
        <v>2941.8199999999888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286</v>
      </c>
      <c r="B533" s="330">
        <v>25</v>
      </c>
      <c r="C533" s="298">
        <v>46081</v>
      </c>
      <c r="D533" s="298" t="s">
        <v>204</v>
      </c>
      <c r="E533" s="331">
        <v>350</v>
      </c>
      <c r="F533" s="331"/>
      <c r="G533" s="333">
        <f t="shared" si="5"/>
        <v>6706.7299999999886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286</v>
      </c>
      <c r="B534" s="330">
        <v>26</v>
      </c>
      <c r="C534" s="298">
        <v>46081</v>
      </c>
      <c r="D534" s="298" t="s">
        <v>205</v>
      </c>
      <c r="E534" s="331">
        <v>320</v>
      </c>
      <c r="F534" s="331"/>
      <c r="G534" s="333">
        <f t="shared" si="5"/>
        <v>7056.7299999999886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286</v>
      </c>
      <c r="B535" s="330">
        <v>27</v>
      </c>
      <c r="C535" s="298">
        <v>46081</v>
      </c>
      <c r="D535" s="298" t="s">
        <v>206</v>
      </c>
      <c r="E535" s="331">
        <v>25</v>
      </c>
      <c r="F535" s="331"/>
      <c r="G535" s="333">
        <f t="shared" si="5"/>
        <v>7376.7299999999886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286</v>
      </c>
      <c r="B536" s="330">
        <v>28</v>
      </c>
      <c r="C536" s="298">
        <v>46081</v>
      </c>
      <c r="D536" s="298" t="s">
        <v>207</v>
      </c>
      <c r="E536" s="331">
        <v>25</v>
      </c>
      <c r="F536" s="331"/>
      <c r="G536" s="333">
        <f t="shared" si="5"/>
        <v>7401.7299999999886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286</v>
      </c>
      <c r="B537" s="330">
        <v>29</v>
      </c>
      <c r="C537" s="298">
        <v>46081</v>
      </c>
      <c r="D537" s="298" t="s">
        <v>208</v>
      </c>
      <c r="E537" s="331">
        <v>45</v>
      </c>
      <c r="F537" s="331"/>
      <c r="G537" s="333">
        <f t="shared" si="5"/>
        <v>7426.7299999999886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286</v>
      </c>
      <c r="B538" s="330">
        <v>30</v>
      </c>
      <c r="C538" s="298">
        <v>46081</v>
      </c>
      <c r="D538" s="298" t="s">
        <v>209</v>
      </c>
      <c r="E538" s="331">
        <v>400</v>
      </c>
      <c r="F538" s="331"/>
      <c r="G538" s="333">
        <f t="shared" si="5"/>
        <v>7471.7299999999886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286</v>
      </c>
      <c r="B539" s="330">
        <v>31</v>
      </c>
      <c r="C539" s="298">
        <v>46081</v>
      </c>
      <c r="D539" s="298" t="s">
        <v>210</v>
      </c>
      <c r="E539" s="331">
        <v>375</v>
      </c>
      <c r="F539" s="331"/>
      <c r="G539" s="333">
        <f t="shared" si="5"/>
        <v>7871.7299999999886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286</v>
      </c>
      <c r="B540" s="330">
        <v>32</v>
      </c>
      <c r="C540" s="298">
        <v>46081</v>
      </c>
      <c r="D540" s="298" t="s">
        <v>211</v>
      </c>
      <c r="E540" s="331">
        <v>100</v>
      </c>
      <c r="F540" s="331"/>
      <c r="G540" s="333">
        <f t="shared" si="5"/>
        <v>8246.7299999999886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286</v>
      </c>
      <c r="B541" s="330">
        <v>33</v>
      </c>
      <c r="C541" s="298">
        <v>46081</v>
      </c>
      <c r="D541" s="298" t="s">
        <v>212</v>
      </c>
      <c r="E541" s="331">
        <v>85</v>
      </c>
      <c r="F541" s="331"/>
      <c r="G541" s="333">
        <f t="shared" si="5"/>
        <v>8346.7299999999886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286</v>
      </c>
      <c r="B542" s="330">
        <v>34</v>
      </c>
      <c r="C542" s="298">
        <v>46081</v>
      </c>
      <c r="D542" s="298" t="s">
        <v>213</v>
      </c>
      <c r="E542" s="331">
        <v>230</v>
      </c>
      <c r="F542" s="331"/>
      <c r="G542" s="333">
        <f t="shared" si="5"/>
        <v>8431.7299999999886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286</v>
      </c>
      <c r="B543" s="330">
        <v>35</v>
      </c>
      <c r="C543" s="298">
        <v>46081</v>
      </c>
      <c r="D543" s="298" t="s">
        <v>214</v>
      </c>
      <c r="E543" s="331">
        <v>45</v>
      </c>
      <c r="F543" s="331"/>
      <c r="G543" s="333">
        <f t="shared" si="5"/>
        <v>8661.7299999999886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294</v>
      </c>
      <c r="B544" s="330">
        <v>42</v>
      </c>
      <c r="C544" s="298">
        <v>46081</v>
      </c>
      <c r="D544" s="298" t="s">
        <v>200</v>
      </c>
      <c r="E544" s="331">
        <v>51.19</v>
      </c>
      <c r="F544" s="331"/>
      <c r="G544" s="333">
        <f t="shared" si="5"/>
        <v>8706.7299999999886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294</v>
      </c>
      <c r="B545" s="330">
        <v>43</v>
      </c>
      <c r="C545" s="298">
        <v>46081</v>
      </c>
      <c r="D545" s="298" t="s">
        <v>201</v>
      </c>
      <c r="E545" s="331">
        <v>37.17</v>
      </c>
      <c r="F545" s="331"/>
      <c r="G545" s="333">
        <f t="shared" si="5"/>
        <v>8757.9199999999892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294</v>
      </c>
      <c r="B546" s="330">
        <v>10</v>
      </c>
      <c r="C546" s="298">
        <v>46081</v>
      </c>
      <c r="D546" s="298" t="s">
        <v>176</v>
      </c>
      <c r="E546" s="331">
        <v>17.899999999999999</v>
      </c>
      <c r="F546" s="331"/>
      <c r="G546" s="333">
        <f t="shared" si="5"/>
        <v>8795.0899999999892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289</v>
      </c>
      <c r="B547" s="330">
        <v>2</v>
      </c>
      <c r="C547" s="298">
        <v>46080</v>
      </c>
      <c r="D547" s="298" t="s">
        <v>358</v>
      </c>
      <c r="E547" s="331">
        <v>11.17</v>
      </c>
      <c r="F547" s="331"/>
      <c r="G547" s="333">
        <f t="shared" si="5"/>
        <v>8812.9899999999889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289</v>
      </c>
      <c r="B548" s="330">
        <v>2</v>
      </c>
      <c r="C548" s="298">
        <v>46080</v>
      </c>
      <c r="D548" s="299" t="s">
        <v>426</v>
      </c>
      <c r="E548" s="331">
        <v>25</v>
      </c>
      <c r="F548" s="331"/>
      <c r="G548" s="333">
        <f t="shared" si="5"/>
        <v>8824.1599999999889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2</v>
      </c>
      <c r="C549" s="298">
        <v>46080</v>
      </c>
      <c r="D549" s="299" t="s">
        <v>358</v>
      </c>
      <c r="E549" s="331">
        <v>22.84</v>
      </c>
      <c r="F549" s="331"/>
      <c r="G549" s="333">
        <f t="shared" si="5"/>
        <v>8849.1599999999889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289</v>
      </c>
      <c r="B550" s="330">
        <v>6</v>
      </c>
      <c r="C550" s="298">
        <v>46080</v>
      </c>
      <c r="D550" s="299" t="s">
        <v>427</v>
      </c>
      <c r="E550" s="331">
        <v>-88</v>
      </c>
      <c r="F550" s="331"/>
      <c r="G550" s="333">
        <f t="shared" si="5"/>
        <v>8871.9999999999891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291</v>
      </c>
      <c r="B551" s="330">
        <v>38</v>
      </c>
      <c r="C551" s="298">
        <v>46080</v>
      </c>
      <c r="D551" s="299" t="s">
        <v>293</v>
      </c>
      <c r="E551" s="331"/>
      <c r="F551" s="331">
        <v>4278.1499999999996</v>
      </c>
      <c r="G551" s="333">
        <f t="shared" si="5"/>
        <v>8783.9999999999891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289</v>
      </c>
      <c r="B552" s="330">
        <v>6</v>
      </c>
      <c r="C552" s="298">
        <v>46080</v>
      </c>
      <c r="D552" s="299" t="s">
        <v>428</v>
      </c>
      <c r="E552" s="331">
        <v>25.93</v>
      </c>
      <c r="F552" s="331"/>
      <c r="G552" s="333">
        <f t="shared" si="5"/>
        <v>4505.8499999999904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289</v>
      </c>
      <c r="B553" s="330">
        <v>4</v>
      </c>
      <c r="C553" s="298">
        <v>46079</v>
      </c>
      <c r="D553" s="299" t="s">
        <v>310</v>
      </c>
      <c r="E553" s="331">
        <v>29.84</v>
      </c>
      <c r="F553" s="331"/>
      <c r="G553" s="333">
        <f t="shared" si="5"/>
        <v>4531.7799999999907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289</v>
      </c>
      <c r="B554" s="330">
        <v>5</v>
      </c>
      <c r="C554" s="298">
        <v>46079</v>
      </c>
      <c r="D554" s="299" t="s">
        <v>429</v>
      </c>
      <c r="E554" s="331">
        <v>103.25</v>
      </c>
      <c r="F554" s="331"/>
      <c r="G554" s="333">
        <f t="shared" si="5"/>
        <v>4561.6199999999908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289</v>
      </c>
      <c r="B555" s="330">
        <v>8</v>
      </c>
      <c r="C555" s="298">
        <v>46079</v>
      </c>
      <c r="D555" s="299" t="s">
        <v>357</v>
      </c>
      <c r="E555" s="331">
        <v>26.02</v>
      </c>
      <c r="F555" s="331"/>
      <c r="G555" s="333">
        <f t="shared" si="5"/>
        <v>4664.8699999999908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294</v>
      </c>
      <c r="B556" s="330">
        <v>24</v>
      </c>
      <c r="C556" s="298">
        <v>46079</v>
      </c>
      <c r="D556" s="299" t="s">
        <v>861</v>
      </c>
      <c r="E556" s="331">
        <v>84.83</v>
      </c>
      <c r="F556" s="331"/>
      <c r="G556" s="333">
        <f t="shared" si="5"/>
        <v>4690.8899999999912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289</v>
      </c>
      <c r="B557" s="330">
        <v>2</v>
      </c>
      <c r="C557" s="298">
        <v>46079</v>
      </c>
      <c r="D557" s="299" t="s">
        <v>296</v>
      </c>
      <c r="E557" s="331">
        <v>17.87</v>
      </c>
      <c r="F557" s="331"/>
      <c r="G557" s="333">
        <f t="shared" si="5"/>
        <v>4775.7199999999912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289</v>
      </c>
      <c r="B558" s="330">
        <v>5</v>
      </c>
      <c r="C558" s="298">
        <v>46079</v>
      </c>
      <c r="D558" s="299" t="s">
        <v>430</v>
      </c>
      <c r="E558" s="331">
        <v>123.64</v>
      </c>
      <c r="F558" s="331"/>
      <c r="G558" s="333">
        <f t="shared" si="5"/>
        <v>4793.5899999999911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289</v>
      </c>
      <c r="B559" s="330">
        <v>8</v>
      </c>
      <c r="C559" s="298">
        <v>46078</v>
      </c>
      <c r="D559" s="299" t="s">
        <v>319</v>
      </c>
      <c r="E559" s="331">
        <v>18.5</v>
      </c>
      <c r="F559" s="331"/>
      <c r="G559" s="333">
        <f t="shared" si="5"/>
        <v>4917.2299999999914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4</v>
      </c>
      <c r="C560" s="298">
        <v>46078</v>
      </c>
      <c r="D560" s="299" t="s">
        <v>296</v>
      </c>
      <c r="E560" s="331">
        <v>50.96</v>
      </c>
      <c r="F560" s="331"/>
      <c r="G560" s="333">
        <f t="shared" si="5"/>
        <v>4935.7299999999914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289</v>
      </c>
      <c r="B561" s="330">
        <v>8</v>
      </c>
      <c r="C561" s="298">
        <v>46078</v>
      </c>
      <c r="D561" s="299" t="s">
        <v>296</v>
      </c>
      <c r="E561" s="331">
        <v>11.28</v>
      </c>
      <c r="F561" s="331"/>
      <c r="G561" s="333">
        <f t="shared" si="5"/>
        <v>4986.6899999999914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294</v>
      </c>
      <c r="B562" s="330">
        <v>12</v>
      </c>
      <c r="C562" s="298">
        <v>46078</v>
      </c>
      <c r="D562" s="299" t="s">
        <v>314</v>
      </c>
      <c r="E562" s="331">
        <v>204.47</v>
      </c>
      <c r="F562" s="331"/>
      <c r="G562" s="333">
        <f t="shared" si="5"/>
        <v>4997.9699999999912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289</v>
      </c>
      <c r="B563" s="330">
        <v>8</v>
      </c>
      <c r="C563" s="298">
        <v>46078</v>
      </c>
      <c r="D563" s="299" t="s">
        <v>308</v>
      </c>
      <c r="E563" s="331">
        <v>47.99</v>
      </c>
      <c r="F563" s="331"/>
      <c r="G563" s="333">
        <f t="shared" si="5"/>
        <v>5202.4399999999914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289</v>
      </c>
      <c r="B564" s="330">
        <v>1</v>
      </c>
      <c r="C564" s="298">
        <v>46078</v>
      </c>
      <c r="D564" s="299" t="s">
        <v>304</v>
      </c>
      <c r="E564" s="331">
        <v>19.09</v>
      </c>
      <c r="F564" s="331"/>
      <c r="G564" s="333">
        <f t="shared" si="5"/>
        <v>5250.4299999999912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294</v>
      </c>
      <c r="B565" s="330">
        <v>23</v>
      </c>
      <c r="C565" s="298">
        <v>46076</v>
      </c>
      <c r="D565" s="299" t="s">
        <v>67</v>
      </c>
      <c r="E565" s="331">
        <v>650.88</v>
      </c>
      <c r="F565" s="331"/>
      <c r="G565" s="333">
        <f t="shared" si="5"/>
        <v>5269.5199999999913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289</v>
      </c>
      <c r="B566" s="330">
        <v>6</v>
      </c>
      <c r="C566" s="298">
        <v>46076</v>
      </c>
      <c r="D566" s="299" t="s">
        <v>351</v>
      </c>
      <c r="E566" s="331">
        <v>35</v>
      </c>
      <c r="F566" s="331"/>
      <c r="G566" s="333">
        <f t="shared" si="5"/>
        <v>5920.3999999999915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289</v>
      </c>
      <c r="B567" s="330">
        <v>1</v>
      </c>
      <c r="C567" s="298">
        <v>46076</v>
      </c>
      <c r="D567" s="299" t="s">
        <v>306</v>
      </c>
      <c r="E567" s="331">
        <v>128.97999999999999</v>
      </c>
      <c r="F567" s="331"/>
      <c r="G567" s="333">
        <f t="shared" si="5"/>
        <v>5955.3999999999915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289</v>
      </c>
      <c r="B568" s="330">
        <v>1</v>
      </c>
      <c r="C568" s="298">
        <v>46076</v>
      </c>
      <c r="D568" s="299" t="s">
        <v>320</v>
      </c>
      <c r="E568" s="331">
        <v>52.55</v>
      </c>
      <c r="F568" s="331"/>
      <c r="G568" s="333">
        <f t="shared" si="5"/>
        <v>6084.379999999991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289</v>
      </c>
      <c r="B569" s="330">
        <v>3</v>
      </c>
      <c r="C569" s="298">
        <v>46075</v>
      </c>
      <c r="D569" s="299" t="s">
        <v>348</v>
      </c>
      <c r="E569" s="331">
        <v>13.76</v>
      </c>
      <c r="F569" s="331"/>
      <c r="G569" s="333">
        <f t="shared" si="5"/>
        <v>6136.9299999999912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289</v>
      </c>
      <c r="B570" s="330">
        <v>1</v>
      </c>
      <c r="C570" s="298">
        <v>46075</v>
      </c>
      <c r="D570" s="299" t="s">
        <v>311</v>
      </c>
      <c r="E570" s="331">
        <v>187.64</v>
      </c>
      <c r="F570" s="331"/>
      <c r="G570" s="333">
        <f t="shared" si="5"/>
        <v>6150.6899999999914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289</v>
      </c>
      <c r="B571" s="330">
        <v>1</v>
      </c>
      <c r="C571" s="298">
        <v>46074</v>
      </c>
      <c r="D571" s="299" t="s">
        <v>393</v>
      </c>
      <c r="E571" s="331">
        <v>75.78</v>
      </c>
      <c r="F571" s="331"/>
      <c r="G571" s="333">
        <f t="shared" si="5"/>
        <v>6338.3299999999917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289</v>
      </c>
      <c r="B572" s="330">
        <v>2</v>
      </c>
      <c r="C572" s="298">
        <v>46074</v>
      </c>
      <c r="D572" s="299" t="s">
        <v>392</v>
      </c>
      <c r="E572" s="331">
        <v>27.41</v>
      </c>
      <c r="F572" s="331"/>
      <c r="G572" s="333">
        <f t="shared" si="5"/>
        <v>6414.1099999999915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4</v>
      </c>
      <c r="C573" s="298">
        <v>46074</v>
      </c>
      <c r="D573" s="299" t="s">
        <v>431</v>
      </c>
      <c r="E573" s="331">
        <v>32.049999999999997</v>
      </c>
      <c r="F573" s="331"/>
      <c r="G573" s="333">
        <f t="shared" si="5"/>
        <v>6441.5199999999913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289</v>
      </c>
      <c r="B574" s="330">
        <v>2</v>
      </c>
      <c r="C574" s="298">
        <v>46074</v>
      </c>
      <c r="D574" s="299" t="s">
        <v>358</v>
      </c>
      <c r="E574" s="331">
        <v>9.4700000000000006</v>
      </c>
      <c r="F574" s="331"/>
      <c r="G574" s="333">
        <f t="shared" si="5"/>
        <v>6473.5699999999915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289</v>
      </c>
      <c r="B575" s="330">
        <v>2</v>
      </c>
      <c r="C575" s="298">
        <v>46073</v>
      </c>
      <c r="D575" s="299" t="s">
        <v>296</v>
      </c>
      <c r="E575" s="331">
        <v>14.47</v>
      </c>
      <c r="F575" s="331"/>
      <c r="G575" s="333">
        <f t="shared" si="5"/>
        <v>6483.0399999999918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289</v>
      </c>
      <c r="B576" s="330">
        <v>3</v>
      </c>
      <c r="C576" s="298">
        <v>46073</v>
      </c>
      <c r="D576" s="299" t="s">
        <v>355</v>
      </c>
      <c r="E576" s="331">
        <v>11.97</v>
      </c>
      <c r="F576" s="331"/>
      <c r="G576" s="333">
        <f t="shared" si="5"/>
        <v>6497.509999999992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289</v>
      </c>
      <c r="B577" s="330">
        <v>4</v>
      </c>
      <c r="C577" s="298">
        <v>46073</v>
      </c>
      <c r="D577" s="299" t="s">
        <v>355</v>
      </c>
      <c r="E577" s="331">
        <v>59.88</v>
      </c>
      <c r="F577" s="331"/>
      <c r="G577" s="333">
        <f t="shared" si="5"/>
        <v>6509.4799999999923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289</v>
      </c>
      <c r="B578" s="330">
        <v>2</v>
      </c>
      <c r="C578" s="298">
        <v>46073</v>
      </c>
      <c r="D578" s="299" t="s">
        <v>418</v>
      </c>
      <c r="E578" s="331">
        <v>19.57</v>
      </c>
      <c r="F578" s="331"/>
      <c r="G578" s="333">
        <f t="shared" si="5"/>
        <v>6569.3599999999924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294</v>
      </c>
      <c r="B579" s="330">
        <v>22</v>
      </c>
      <c r="C579" s="298">
        <v>46073</v>
      </c>
      <c r="D579" s="299" t="s">
        <v>323</v>
      </c>
      <c r="E579" s="331">
        <v>20.22</v>
      </c>
      <c r="F579" s="331"/>
      <c r="G579" s="333">
        <f t="shared" si="5"/>
        <v>6588.9299999999921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289</v>
      </c>
      <c r="B580" s="330">
        <v>2</v>
      </c>
      <c r="C580" s="298">
        <v>46073</v>
      </c>
      <c r="D580" s="299" t="s">
        <v>358</v>
      </c>
      <c r="E580" s="331">
        <v>5.3</v>
      </c>
      <c r="F580" s="331"/>
      <c r="G580" s="333">
        <f t="shared" si="5"/>
        <v>6609.1499999999924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289</v>
      </c>
      <c r="B581" s="330">
        <v>3</v>
      </c>
      <c r="C581" s="298">
        <v>46073</v>
      </c>
      <c r="D581" s="299" t="s">
        <v>324</v>
      </c>
      <c r="E581" s="331">
        <v>8.1300000000000008</v>
      </c>
      <c r="F581" s="331"/>
      <c r="G581" s="333">
        <f t="shared" si="5"/>
        <v>6614.4499999999925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289</v>
      </c>
      <c r="B582" s="330">
        <v>4</v>
      </c>
      <c r="C582" s="298">
        <v>46073</v>
      </c>
      <c r="D582" s="299" t="s">
        <v>310</v>
      </c>
      <c r="E582" s="331">
        <v>32.43</v>
      </c>
      <c r="F582" s="331"/>
      <c r="G582" s="333">
        <f t="shared" si="5"/>
        <v>6622.5799999999927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289</v>
      </c>
      <c r="B583" s="330">
        <v>8</v>
      </c>
      <c r="C583" s="298">
        <v>46073</v>
      </c>
      <c r="D583" s="299" t="s">
        <v>432</v>
      </c>
      <c r="E583" s="331">
        <v>98.65</v>
      </c>
      <c r="F583" s="331"/>
      <c r="G583" s="333">
        <f t="shared" si="5"/>
        <v>6655.0099999999929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289</v>
      </c>
      <c r="B584" s="330">
        <v>6</v>
      </c>
      <c r="C584" s="298">
        <v>46072</v>
      </c>
      <c r="D584" s="299" t="s">
        <v>300</v>
      </c>
      <c r="E584" s="331">
        <v>30.87</v>
      </c>
      <c r="F584" s="331"/>
      <c r="G584" s="333">
        <f t="shared" si="5"/>
        <v>6753.6599999999926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289</v>
      </c>
      <c r="B585" s="330">
        <v>6</v>
      </c>
      <c r="C585" s="298">
        <v>46072</v>
      </c>
      <c r="D585" s="299" t="s">
        <v>300</v>
      </c>
      <c r="E585" s="331">
        <v>15.96</v>
      </c>
      <c r="F585" s="331"/>
      <c r="G585" s="333">
        <f t="shared" si="5"/>
        <v>6784.5299999999925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289</v>
      </c>
      <c r="B586" s="330">
        <v>2</v>
      </c>
      <c r="C586" s="298">
        <v>46072</v>
      </c>
      <c r="D586" s="299" t="s">
        <v>296</v>
      </c>
      <c r="E586" s="331">
        <v>17.36</v>
      </c>
      <c r="F586" s="331"/>
      <c r="G586" s="333">
        <f t="shared" si="5"/>
        <v>6800.4899999999925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294</v>
      </c>
      <c r="B587" s="330">
        <v>22</v>
      </c>
      <c r="C587" s="298">
        <v>46072</v>
      </c>
      <c r="D587" s="299" t="s">
        <v>328</v>
      </c>
      <c r="E587" s="331">
        <v>7.46</v>
      </c>
      <c r="F587" s="331"/>
      <c r="G587" s="333">
        <f t="shared" si="5"/>
        <v>6817.8499999999922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291</v>
      </c>
      <c r="B588" s="330">
        <v>39</v>
      </c>
      <c r="C588" s="298">
        <v>46072</v>
      </c>
      <c r="D588" s="299" t="s">
        <v>292</v>
      </c>
      <c r="E588" s="331"/>
      <c r="F588" s="331">
        <v>2763.77</v>
      </c>
      <c r="G588" s="333">
        <f t="shared" si="5"/>
        <v>6825.3099999999922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335</v>
      </c>
      <c r="B589" s="330" t="s">
        <v>335</v>
      </c>
      <c r="C589" s="298">
        <v>46071</v>
      </c>
      <c r="D589" s="299" t="s">
        <v>336</v>
      </c>
      <c r="E589" s="331">
        <v>182.55</v>
      </c>
      <c r="F589" s="331"/>
      <c r="G589" s="333">
        <f t="shared" si="5"/>
        <v>4061.5399999999927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294</v>
      </c>
      <c r="B590" s="330">
        <v>15</v>
      </c>
      <c r="C590" s="298">
        <v>46071</v>
      </c>
      <c r="D590" s="299" t="s">
        <v>185</v>
      </c>
      <c r="E590" s="331">
        <v>188.16</v>
      </c>
      <c r="F590" s="331"/>
      <c r="G590" s="333">
        <f t="shared" si="5"/>
        <v>4244.0899999999929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291</v>
      </c>
      <c r="B591" s="330">
        <v>40</v>
      </c>
      <c r="C591" s="298">
        <v>46071</v>
      </c>
      <c r="D591" s="299" t="s">
        <v>316</v>
      </c>
      <c r="E591" s="331"/>
      <c r="F591" s="331">
        <v>1281.58</v>
      </c>
      <c r="G591" s="333">
        <f t="shared" si="5"/>
        <v>4432.2499999999927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289</v>
      </c>
      <c r="B592" s="330">
        <v>6</v>
      </c>
      <c r="C592" s="298">
        <v>46071</v>
      </c>
      <c r="D592" s="299" t="s">
        <v>433</v>
      </c>
      <c r="E592" s="331">
        <v>-146</v>
      </c>
      <c r="F592" s="331"/>
      <c r="G592" s="333">
        <f t="shared" si="5"/>
        <v>3150.6699999999933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289</v>
      </c>
      <c r="B593" s="330">
        <v>2</v>
      </c>
      <c r="C593" s="298">
        <v>46071</v>
      </c>
      <c r="D593" s="299" t="s">
        <v>434</v>
      </c>
      <c r="E593" s="331">
        <v>-13</v>
      </c>
      <c r="F593" s="331"/>
      <c r="G593" s="333">
        <f t="shared" si="5"/>
        <v>3004.6699999999933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335</v>
      </c>
      <c r="B594" s="330" t="s">
        <v>335</v>
      </c>
      <c r="C594" s="298">
        <v>46071</v>
      </c>
      <c r="D594" s="299" t="s">
        <v>460</v>
      </c>
      <c r="E594" s="331"/>
      <c r="F594" s="331">
        <v>191</v>
      </c>
      <c r="G594" s="333">
        <f t="shared" si="5"/>
        <v>2991.6699999999933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289</v>
      </c>
      <c r="B595" s="330">
        <v>6</v>
      </c>
      <c r="C595" s="298">
        <v>46071</v>
      </c>
      <c r="D595" s="299" t="s">
        <v>300</v>
      </c>
      <c r="E595" s="331">
        <v>43.63</v>
      </c>
      <c r="F595" s="331"/>
      <c r="G595" s="333">
        <f t="shared" si="5"/>
        <v>2800.6699999999933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289</v>
      </c>
      <c r="B596" s="330">
        <v>6</v>
      </c>
      <c r="C596" s="298">
        <v>46071</v>
      </c>
      <c r="D596" s="299" t="s">
        <v>300</v>
      </c>
      <c r="E596" s="331">
        <v>10.64</v>
      </c>
      <c r="F596" s="331"/>
      <c r="G596" s="333">
        <f t="shared" si="5"/>
        <v>2844.2999999999934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289</v>
      </c>
      <c r="B597" s="330">
        <v>8</v>
      </c>
      <c r="C597" s="298">
        <v>46071</v>
      </c>
      <c r="D597" s="299" t="s">
        <v>296</v>
      </c>
      <c r="E597" s="331">
        <v>14.87</v>
      </c>
      <c r="F597" s="331"/>
      <c r="G597" s="333">
        <f t="shared" si="5"/>
        <v>2854.9399999999932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289</v>
      </c>
      <c r="B598" s="330">
        <v>2</v>
      </c>
      <c r="C598" s="298">
        <v>46071</v>
      </c>
      <c r="D598" s="299" t="s">
        <v>295</v>
      </c>
      <c r="E598" s="331">
        <v>12.99</v>
      </c>
      <c r="F598" s="331"/>
      <c r="G598" s="333">
        <f t="shared" si="5"/>
        <v>2869.8099999999931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289</v>
      </c>
      <c r="B599" s="330">
        <v>4</v>
      </c>
      <c r="C599" s="298">
        <v>46071</v>
      </c>
      <c r="D599" s="299" t="s">
        <v>295</v>
      </c>
      <c r="E599" s="331">
        <v>29.47</v>
      </c>
      <c r="F599" s="331"/>
      <c r="G599" s="333">
        <f t="shared" si="5"/>
        <v>2882.7999999999929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294</v>
      </c>
      <c r="B600" s="330">
        <v>22</v>
      </c>
      <c r="C600" s="298">
        <v>46071</v>
      </c>
      <c r="D600" s="299" t="s">
        <v>401</v>
      </c>
      <c r="E600" s="331">
        <v>13.84</v>
      </c>
      <c r="F600" s="331"/>
      <c r="G600" s="333">
        <f t="shared" si="5"/>
        <v>2912.2699999999927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289</v>
      </c>
      <c r="B601" s="330">
        <v>2</v>
      </c>
      <c r="C601" s="298">
        <v>46071</v>
      </c>
      <c r="D601" s="299" t="s">
        <v>435</v>
      </c>
      <c r="E601" s="331">
        <v>64.569999999999993</v>
      </c>
      <c r="F601" s="331"/>
      <c r="G601" s="333">
        <f t="shared" si="5"/>
        <v>2926.1099999999929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294</v>
      </c>
      <c r="B602" s="330">
        <v>21</v>
      </c>
      <c r="C602" s="298">
        <v>46070</v>
      </c>
      <c r="D602" s="299" t="s">
        <v>194</v>
      </c>
      <c r="E602" s="331">
        <v>81</v>
      </c>
      <c r="F602" s="331"/>
      <c r="G602" s="333">
        <f t="shared" si="5"/>
        <v>2990.679999999993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289</v>
      </c>
      <c r="B603" s="330">
        <v>2</v>
      </c>
      <c r="C603" s="298">
        <v>46070</v>
      </c>
      <c r="D603" s="299" t="s">
        <v>384</v>
      </c>
      <c r="E603" s="331">
        <v>81.41</v>
      </c>
      <c r="F603" s="331"/>
      <c r="G603" s="333">
        <f t="shared" si="5"/>
        <v>3071.679999999993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289</v>
      </c>
      <c r="B604" s="330">
        <v>6</v>
      </c>
      <c r="C604" s="298">
        <v>46070</v>
      </c>
      <c r="D604" s="299" t="s">
        <v>300</v>
      </c>
      <c r="E604" s="331">
        <v>113.74</v>
      </c>
      <c r="F604" s="331"/>
      <c r="G604" s="333">
        <f t="shared" si="5"/>
        <v>3153.0899999999929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294</v>
      </c>
      <c r="B605" s="330">
        <v>43</v>
      </c>
      <c r="C605" s="298">
        <v>46070</v>
      </c>
      <c r="D605" s="299" t="s">
        <v>333</v>
      </c>
      <c r="E605" s="331">
        <v>29.8</v>
      </c>
      <c r="F605" s="331"/>
      <c r="G605" s="333">
        <f t="shared" si="5"/>
        <v>3266.8299999999927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294</v>
      </c>
      <c r="B606" s="330">
        <v>42</v>
      </c>
      <c r="C606" s="298">
        <v>46070</v>
      </c>
      <c r="D606" s="299" t="s">
        <v>333</v>
      </c>
      <c r="E606" s="331">
        <v>37.25</v>
      </c>
      <c r="F606" s="331"/>
      <c r="G606" s="333">
        <f t="shared" si="5"/>
        <v>3296.6299999999928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289</v>
      </c>
      <c r="B607" s="330">
        <v>2</v>
      </c>
      <c r="C607" s="298">
        <v>46070</v>
      </c>
      <c r="D607" s="299" t="s">
        <v>424</v>
      </c>
      <c r="E607" s="331">
        <v>7.97</v>
      </c>
      <c r="F607" s="331"/>
      <c r="G607" s="333">
        <f t="shared" si="5"/>
        <v>3333.8799999999928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294</v>
      </c>
      <c r="B608" s="330">
        <v>17</v>
      </c>
      <c r="C608" s="298">
        <v>46070</v>
      </c>
      <c r="D608" s="299" t="s">
        <v>188</v>
      </c>
      <c r="E608" s="331">
        <v>42.65</v>
      </c>
      <c r="F608" s="331"/>
      <c r="G608" s="333">
        <f t="shared" si="5"/>
        <v>3341.8499999999926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289</v>
      </c>
      <c r="B609" s="330">
        <v>6</v>
      </c>
      <c r="C609" s="298">
        <v>46070</v>
      </c>
      <c r="D609" s="299" t="s">
        <v>436</v>
      </c>
      <c r="E609" s="331">
        <v>40</v>
      </c>
      <c r="F609" s="331"/>
      <c r="G609" s="333">
        <f t="shared" si="5"/>
        <v>3384.4999999999927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294</v>
      </c>
      <c r="B610" s="330">
        <v>11</v>
      </c>
      <c r="C610" s="298">
        <v>46070</v>
      </c>
      <c r="D610" s="299" t="s">
        <v>178</v>
      </c>
      <c r="E610" s="331">
        <v>480.91</v>
      </c>
      <c r="F610" s="331"/>
      <c r="G610" s="333">
        <f t="shared" si="5"/>
        <v>3424.4999999999927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294</v>
      </c>
      <c r="B611" s="330">
        <v>23</v>
      </c>
      <c r="C611" s="298">
        <v>46070</v>
      </c>
      <c r="D611" s="299" t="s">
        <v>63</v>
      </c>
      <c r="E611" s="331">
        <v>529.46</v>
      </c>
      <c r="F611" s="331"/>
      <c r="G611" s="333">
        <f t="shared" si="5"/>
        <v>3905.4099999999926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289</v>
      </c>
      <c r="B612" s="330">
        <v>2</v>
      </c>
      <c r="C612" s="298">
        <v>46069</v>
      </c>
      <c r="D612" s="299" t="s">
        <v>324</v>
      </c>
      <c r="E612" s="331">
        <v>16.079999999999998</v>
      </c>
      <c r="F612" s="331"/>
      <c r="G612" s="333">
        <f t="shared" si="5"/>
        <v>4434.8699999999926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289</v>
      </c>
      <c r="B613" s="330">
        <v>6</v>
      </c>
      <c r="C613" s="298">
        <v>46069</v>
      </c>
      <c r="D613" s="299" t="s">
        <v>300</v>
      </c>
      <c r="E613" s="331">
        <v>21.17</v>
      </c>
      <c r="F613" s="331"/>
      <c r="G613" s="333">
        <f t="shared" si="5"/>
        <v>4450.9499999999925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289</v>
      </c>
      <c r="B614" s="330">
        <v>6</v>
      </c>
      <c r="C614" s="298">
        <v>46069</v>
      </c>
      <c r="D614" s="299" t="s">
        <v>300</v>
      </c>
      <c r="E614" s="331">
        <v>17.03</v>
      </c>
      <c r="F614" s="331"/>
      <c r="G614" s="333">
        <f t="shared" si="5"/>
        <v>4472.1199999999926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289</v>
      </c>
      <c r="B615" s="330">
        <v>2</v>
      </c>
      <c r="C615" s="298">
        <v>46069</v>
      </c>
      <c r="D615" s="299" t="s">
        <v>296</v>
      </c>
      <c r="E615" s="331">
        <v>18.309999999999999</v>
      </c>
      <c r="F615" s="331"/>
      <c r="G615" s="333">
        <f t="shared" si="5"/>
        <v>4489.1499999999924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289</v>
      </c>
      <c r="B616" s="330">
        <v>2</v>
      </c>
      <c r="C616" s="298">
        <v>46069</v>
      </c>
      <c r="D616" s="299" t="s">
        <v>301</v>
      </c>
      <c r="E616" s="331">
        <v>19.3</v>
      </c>
      <c r="F616" s="331"/>
      <c r="G616" s="333">
        <f t="shared" si="5"/>
        <v>4507.4599999999928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6</v>
      </c>
      <c r="C617" s="298">
        <v>46069</v>
      </c>
      <c r="D617" s="299" t="s">
        <v>397</v>
      </c>
      <c r="E617" s="331">
        <v>24.67</v>
      </c>
      <c r="F617" s="331"/>
      <c r="G617" s="333">
        <f t="shared" si="5"/>
        <v>4526.7599999999929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287</v>
      </c>
      <c r="B618" s="330" t="s">
        <v>287</v>
      </c>
      <c r="C618" s="298">
        <v>46069</v>
      </c>
      <c r="D618" s="299" t="s">
        <v>397</v>
      </c>
      <c r="E618" s="331">
        <v>152.41999999999999</v>
      </c>
      <c r="F618" s="331">
        <v>152.41999999999999</v>
      </c>
      <c r="G618" s="333">
        <f t="shared" si="5"/>
        <v>4551.429999999993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289</v>
      </c>
      <c r="B619" s="330">
        <v>6</v>
      </c>
      <c r="C619" s="298">
        <v>46068</v>
      </c>
      <c r="D619" s="299" t="s">
        <v>437</v>
      </c>
      <c r="E619" s="331">
        <v>233.83</v>
      </c>
      <c r="F619" s="331"/>
      <c r="G619" s="333">
        <f t="shared" si="5"/>
        <v>4551.429999999993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289</v>
      </c>
      <c r="B620" s="330">
        <v>2</v>
      </c>
      <c r="C620" s="298">
        <v>46068</v>
      </c>
      <c r="D620" s="299" t="s">
        <v>326</v>
      </c>
      <c r="E620" s="331">
        <v>50.87</v>
      </c>
      <c r="F620" s="331"/>
      <c r="G620" s="333">
        <f t="shared" si="5"/>
        <v>4785.2599999999929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289</v>
      </c>
      <c r="B621" s="330">
        <v>2</v>
      </c>
      <c r="C621" s="298">
        <v>46068</v>
      </c>
      <c r="D621" s="299" t="s">
        <v>438</v>
      </c>
      <c r="E621" s="331">
        <v>16</v>
      </c>
      <c r="F621" s="331"/>
      <c r="G621" s="333">
        <f t="shared" si="5"/>
        <v>4836.1299999999928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289</v>
      </c>
      <c r="B622" s="330">
        <v>2</v>
      </c>
      <c r="C622" s="298">
        <v>46068</v>
      </c>
      <c r="D622" s="299" t="s">
        <v>353</v>
      </c>
      <c r="E622" s="331">
        <v>30</v>
      </c>
      <c r="F622" s="331"/>
      <c r="G622" s="333">
        <f t="shared" si="5"/>
        <v>4852.1299999999928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289</v>
      </c>
      <c r="B623" s="330">
        <v>6</v>
      </c>
      <c r="C623" s="298">
        <v>46068</v>
      </c>
      <c r="D623" s="299" t="s">
        <v>306</v>
      </c>
      <c r="E623" s="331">
        <v>76</v>
      </c>
      <c r="F623" s="331"/>
      <c r="G623" s="333">
        <f t="shared" si="5"/>
        <v>4882.1299999999928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289</v>
      </c>
      <c r="B624" s="330">
        <v>3</v>
      </c>
      <c r="C624" s="298">
        <v>46068</v>
      </c>
      <c r="D624" s="299" t="s">
        <v>348</v>
      </c>
      <c r="E624" s="331">
        <v>3.59</v>
      </c>
      <c r="F624" s="331"/>
      <c r="G624" s="333">
        <f t="shared" si="5"/>
        <v>4958.1299999999928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6</v>
      </c>
      <c r="C625" s="298">
        <v>46068</v>
      </c>
      <c r="D625" s="299" t="s">
        <v>439</v>
      </c>
      <c r="E625" s="331">
        <v>70</v>
      </c>
      <c r="F625" s="331"/>
      <c r="G625" s="333">
        <f t="shared" si="5"/>
        <v>4961.719999999993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289</v>
      </c>
      <c r="B626" s="330">
        <v>8</v>
      </c>
      <c r="C626" s="298">
        <v>46068</v>
      </c>
      <c r="D626" s="299" t="s">
        <v>440</v>
      </c>
      <c r="E626" s="331">
        <v>175</v>
      </c>
      <c r="F626" s="331"/>
      <c r="G626" s="333">
        <f t="shared" si="5"/>
        <v>5031.719999999993</v>
      </c>
      <c r="H626" s="334" t="s">
        <v>298</v>
      </c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289</v>
      </c>
      <c r="B627" s="330">
        <v>8</v>
      </c>
      <c r="C627" s="298">
        <v>46067</v>
      </c>
      <c r="D627" s="299" t="s">
        <v>319</v>
      </c>
      <c r="E627" s="331">
        <v>13.09</v>
      </c>
      <c r="F627" s="331"/>
      <c r="G627" s="333">
        <f t="shared" si="5"/>
        <v>5206.719999999993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289</v>
      </c>
      <c r="B628" s="330">
        <v>3</v>
      </c>
      <c r="C628" s="298">
        <v>46067</v>
      </c>
      <c r="D628" s="299" t="s">
        <v>296</v>
      </c>
      <c r="E628" s="331">
        <v>7.56</v>
      </c>
      <c r="F628" s="331"/>
      <c r="G628" s="333">
        <f t="shared" si="5"/>
        <v>5219.8099999999931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289</v>
      </c>
      <c r="B629" s="330">
        <v>4</v>
      </c>
      <c r="C629" s="298">
        <v>46067</v>
      </c>
      <c r="D629" s="299" t="s">
        <v>296</v>
      </c>
      <c r="E629" s="331">
        <v>32.409999999999997</v>
      </c>
      <c r="F629" s="331"/>
      <c r="G629" s="333">
        <f t="shared" si="5"/>
        <v>5227.3699999999935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289</v>
      </c>
      <c r="B630" s="330">
        <v>5</v>
      </c>
      <c r="C630" s="298">
        <v>46067</v>
      </c>
      <c r="D630" s="299" t="s">
        <v>441</v>
      </c>
      <c r="E630" s="331">
        <v>400</v>
      </c>
      <c r="F630" s="331"/>
      <c r="G630" s="333">
        <f t="shared" si="5"/>
        <v>5259.7799999999934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289</v>
      </c>
      <c r="B631" s="330">
        <v>8</v>
      </c>
      <c r="C631" s="298">
        <v>46066</v>
      </c>
      <c r="D631" s="299" t="s">
        <v>319</v>
      </c>
      <c r="E631" s="331">
        <v>41.51</v>
      </c>
      <c r="F631" s="331"/>
      <c r="G631" s="333">
        <f t="shared" si="5"/>
        <v>5659.7799999999934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289</v>
      </c>
      <c r="B632" s="330">
        <v>4</v>
      </c>
      <c r="C632" s="298">
        <v>46066</v>
      </c>
      <c r="D632" s="299" t="s">
        <v>296</v>
      </c>
      <c r="E632" s="331">
        <v>21.55</v>
      </c>
      <c r="F632" s="331"/>
      <c r="G632" s="333">
        <f t="shared" si="5"/>
        <v>5701.2899999999936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289</v>
      </c>
      <c r="B633" s="330">
        <v>2</v>
      </c>
      <c r="C633" s="298">
        <v>46066</v>
      </c>
      <c r="D633" s="299" t="s">
        <v>358</v>
      </c>
      <c r="E633" s="331">
        <v>12.45</v>
      </c>
      <c r="F633" s="331"/>
      <c r="G633" s="333">
        <f t="shared" si="5"/>
        <v>5722.8399999999938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287</v>
      </c>
      <c r="B634" s="330" t="s">
        <v>287</v>
      </c>
      <c r="C634" s="298">
        <v>46066</v>
      </c>
      <c r="D634" s="299" t="s">
        <v>397</v>
      </c>
      <c r="E634" s="331">
        <v>91.38</v>
      </c>
      <c r="F634" s="331">
        <v>91.38</v>
      </c>
      <c r="G634" s="333">
        <f t="shared" si="5"/>
        <v>5735.2899999999936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1</v>
      </c>
      <c r="C635" s="298">
        <v>46066</v>
      </c>
      <c r="D635" s="299" t="s">
        <v>311</v>
      </c>
      <c r="E635" s="331">
        <v>16.48</v>
      </c>
      <c r="F635" s="331"/>
      <c r="G635" s="333">
        <f t="shared" si="5"/>
        <v>5735.2899999999936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289</v>
      </c>
      <c r="B636" s="330">
        <v>1</v>
      </c>
      <c r="C636" s="298">
        <v>46066</v>
      </c>
      <c r="D636" s="299" t="s">
        <v>428</v>
      </c>
      <c r="E636" s="331">
        <v>12.76</v>
      </c>
      <c r="F636" s="331"/>
      <c r="G636" s="333">
        <f t="shared" si="5"/>
        <v>5751.7699999999932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289</v>
      </c>
      <c r="B637" s="330">
        <v>4</v>
      </c>
      <c r="C637" s="298">
        <v>46066</v>
      </c>
      <c r="D637" s="299" t="s">
        <v>329</v>
      </c>
      <c r="E637" s="331">
        <v>37.9</v>
      </c>
      <c r="F637" s="331"/>
      <c r="G637" s="333">
        <f t="shared" si="5"/>
        <v>5764.5299999999934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291</v>
      </c>
      <c r="B638" s="330">
        <v>40</v>
      </c>
      <c r="C638" s="298">
        <v>46066</v>
      </c>
      <c r="D638" s="299" t="s">
        <v>316</v>
      </c>
      <c r="E638" s="331"/>
      <c r="F638" s="331">
        <v>427.18</v>
      </c>
      <c r="G638" s="333">
        <f t="shared" si="5"/>
        <v>5802.429999999993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291</v>
      </c>
      <c r="B639" s="330">
        <v>38</v>
      </c>
      <c r="C639" s="298">
        <v>46066</v>
      </c>
      <c r="D639" s="299" t="s">
        <v>293</v>
      </c>
      <c r="E639" s="331"/>
      <c r="F639" s="331">
        <v>4278.16</v>
      </c>
      <c r="G639" s="333">
        <f t="shared" si="5"/>
        <v>5375.2499999999927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289</v>
      </c>
      <c r="B640" s="330">
        <v>8</v>
      </c>
      <c r="C640" s="298">
        <v>46065</v>
      </c>
      <c r="D640" s="299" t="s">
        <v>357</v>
      </c>
      <c r="E640" s="331">
        <v>111.36</v>
      </c>
      <c r="F640" s="331"/>
      <c r="G640" s="333">
        <f t="shared" si="5"/>
        <v>1097.0899999999931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289</v>
      </c>
      <c r="B641" s="330">
        <v>6</v>
      </c>
      <c r="C641" s="298">
        <v>46065</v>
      </c>
      <c r="D641" s="299" t="s">
        <v>442</v>
      </c>
      <c r="E641" s="331">
        <v>16</v>
      </c>
      <c r="F641" s="331"/>
      <c r="G641" s="333">
        <f t="shared" si="5"/>
        <v>1208.449999999993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289</v>
      </c>
      <c r="B642" s="330">
        <v>6</v>
      </c>
      <c r="C642" s="298">
        <v>46065</v>
      </c>
      <c r="D642" s="299" t="s">
        <v>300</v>
      </c>
      <c r="E642" s="331">
        <v>29.81</v>
      </c>
      <c r="F642" s="331"/>
      <c r="G642" s="333">
        <f t="shared" si="5"/>
        <v>1224.449999999993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294</v>
      </c>
      <c r="B643" s="330">
        <v>19</v>
      </c>
      <c r="C643" s="298">
        <v>46065</v>
      </c>
      <c r="D643" s="299" t="s">
        <v>191</v>
      </c>
      <c r="E643" s="331">
        <v>200</v>
      </c>
      <c r="F643" s="331"/>
      <c r="G643" s="333">
        <f t="shared" si="5"/>
        <v>1254.2599999999929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289</v>
      </c>
      <c r="B644" s="330">
        <v>2</v>
      </c>
      <c r="C644" s="298">
        <v>46065</v>
      </c>
      <c r="D644" s="299" t="s">
        <v>296</v>
      </c>
      <c r="E644" s="331">
        <v>7.56</v>
      </c>
      <c r="F644" s="331"/>
      <c r="G644" s="333">
        <f t="shared" si="5"/>
        <v>1454.2599999999929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289</v>
      </c>
      <c r="B645" s="330">
        <v>4</v>
      </c>
      <c r="C645" s="298">
        <v>46065</v>
      </c>
      <c r="D645" s="299" t="s">
        <v>296</v>
      </c>
      <c r="E645" s="331">
        <v>65.78</v>
      </c>
      <c r="F645" s="331"/>
      <c r="G645" s="333">
        <f t="shared" si="5"/>
        <v>1461.8199999999929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3</v>
      </c>
      <c r="C646" s="298">
        <v>46065</v>
      </c>
      <c r="D646" s="299" t="s">
        <v>296</v>
      </c>
      <c r="E646" s="331">
        <v>3.93</v>
      </c>
      <c r="F646" s="331"/>
      <c r="G646" s="333">
        <f t="shared" si="5"/>
        <v>1527.5999999999929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289</v>
      </c>
      <c r="B647" s="330">
        <v>7</v>
      </c>
      <c r="C647" s="298">
        <v>46065</v>
      </c>
      <c r="D647" s="299" t="s">
        <v>443</v>
      </c>
      <c r="E647" s="331">
        <v>564.83000000000004</v>
      </c>
      <c r="F647" s="331"/>
      <c r="G647" s="333">
        <f t="shared" si="5"/>
        <v>1531.5299999999929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289</v>
      </c>
      <c r="B648" s="330">
        <v>7</v>
      </c>
      <c r="C648" s="298">
        <v>46065</v>
      </c>
      <c r="D648" s="299" t="s">
        <v>444</v>
      </c>
      <c r="E648" s="331">
        <v>70.180000000000007</v>
      </c>
      <c r="F648" s="331"/>
      <c r="G648" s="333">
        <f t="shared" si="5"/>
        <v>2096.3599999999929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289</v>
      </c>
      <c r="B649" s="330">
        <v>6</v>
      </c>
      <c r="C649" s="298">
        <v>46065</v>
      </c>
      <c r="D649" s="299" t="s">
        <v>445</v>
      </c>
      <c r="E649" s="331">
        <v>2.66</v>
      </c>
      <c r="F649" s="331"/>
      <c r="G649" s="333">
        <f t="shared" si="5"/>
        <v>2166.5399999999927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289</v>
      </c>
      <c r="B650" s="330">
        <v>5</v>
      </c>
      <c r="C650" s="298">
        <v>46064</v>
      </c>
      <c r="D650" s="299" t="s">
        <v>429</v>
      </c>
      <c r="E650" s="331">
        <v>103.25</v>
      </c>
      <c r="F650" s="331"/>
      <c r="G650" s="333">
        <f t="shared" si="5"/>
        <v>2169.1999999999925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289</v>
      </c>
      <c r="B651" s="330">
        <v>4</v>
      </c>
      <c r="C651" s="298">
        <v>46064</v>
      </c>
      <c r="D651" s="299" t="s">
        <v>363</v>
      </c>
      <c r="E651" s="331">
        <v>30.39</v>
      </c>
      <c r="F651" s="331"/>
      <c r="G651" s="333">
        <f t="shared" si="5"/>
        <v>2272.4499999999925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289</v>
      </c>
      <c r="B652" s="330">
        <v>2</v>
      </c>
      <c r="C652" s="298">
        <v>46064</v>
      </c>
      <c r="D652" s="299" t="s">
        <v>296</v>
      </c>
      <c r="E652" s="331">
        <v>9.92</v>
      </c>
      <c r="F652" s="331"/>
      <c r="G652" s="333">
        <f t="shared" si="5"/>
        <v>2302.8399999999924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289</v>
      </c>
      <c r="B653" s="330">
        <v>3</v>
      </c>
      <c r="C653" s="298">
        <v>46064</v>
      </c>
      <c r="D653" s="299" t="s">
        <v>295</v>
      </c>
      <c r="E653" s="331">
        <v>3.49</v>
      </c>
      <c r="F653" s="331"/>
      <c r="G653" s="333">
        <f t="shared" si="5"/>
        <v>2312.7599999999925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294</v>
      </c>
      <c r="B654" s="330">
        <v>22</v>
      </c>
      <c r="C654" s="298">
        <v>46064</v>
      </c>
      <c r="D654" s="299" t="s">
        <v>352</v>
      </c>
      <c r="E654" s="331">
        <v>19.16</v>
      </c>
      <c r="F654" s="331"/>
      <c r="G654" s="333">
        <f t="shared" si="5"/>
        <v>2316.2499999999923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6</v>
      </c>
      <c r="C655" s="298">
        <v>46063</v>
      </c>
      <c r="D655" s="299" t="s">
        <v>412</v>
      </c>
      <c r="E655" s="331">
        <v>-8</v>
      </c>
      <c r="F655" s="331"/>
      <c r="G655" s="333">
        <f t="shared" si="5"/>
        <v>2335.4099999999921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289</v>
      </c>
      <c r="B656" s="330">
        <v>6</v>
      </c>
      <c r="C656" s="298">
        <v>46063</v>
      </c>
      <c r="D656" s="299" t="s">
        <v>446</v>
      </c>
      <c r="E656" s="331">
        <v>-0.04</v>
      </c>
      <c r="F656" s="331"/>
      <c r="G656" s="333">
        <f t="shared" si="5"/>
        <v>2327.4099999999921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335</v>
      </c>
      <c r="B657" s="330" t="s">
        <v>335</v>
      </c>
      <c r="C657" s="298">
        <v>46063</v>
      </c>
      <c r="D657" s="299" t="s">
        <v>447</v>
      </c>
      <c r="E657" s="331">
        <v>65.78</v>
      </c>
      <c r="F657" s="331"/>
      <c r="G657" s="333">
        <f t="shared" si="5"/>
        <v>2327.3699999999922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294</v>
      </c>
      <c r="B658" s="330">
        <v>13</v>
      </c>
      <c r="C658" s="298">
        <v>46063</v>
      </c>
      <c r="D658" s="299" t="s">
        <v>182</v>
      </c>
      <c r="E658" s="331">
        <v>159.35</v>
      </c>
      <c r="F658" s="331"/>
      <c r="G658" s="333">
        <f t="shared" si="5"/>
        <v>2393.1499999999924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289</v>
      </c>
      <c r="B659" s="330">
        <v>2</v>
      </c>
      <c r="C659" s="298">
        <v>46063</v>
      </c>
      <c r="D659" s="299" t="s">
        <v>296</v>
      </c>
      <c r="E659" s="331">
        <v>16.29</v>
      </c>
      <c r="F659" s="331"/>
      <c r="G659" s="333">
        <f t="shared" si="5"/>
        <v>2552.4999999999923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289</v>
      </c>
      <c r="B660" s="330">
        <v>1</v>
      </c>
      <c r="C660" s="298">
        <v>46063</v>
      </c>
      <c r="D660" s="299" t="s">
        <v>311</v>
      </c>
      <c r="E660" s="331">
        <v>19.329999999999998</v>
      </c>
      <c r="F660" s="331"/>
      <c r="G660" s="333">
        <f t="shared" si="5"/>
        <v>2568.7899999999922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289</v>
      </c>
      <c r="B661" s="330">
        <v>3</v>
      </c>
      <c r="C661" s="298">
        <v>46062</v>
      </c>
      <c r="D661" s="299" t="s">
        <v>448</v>
      </c>
      <c r="E661" s="331">
        <v>8.61</v>
      </c>
      <c r="F661" s="331"/>
      <c r="G661" s="333">
        <f t="shared" ref="G661:G906" si="6">G662-E661+F661</f>
        <v>2588.1199999999922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289</v>
      </c>
      <c r="B662" s="330">
        <v>2</v>
      </c>
      <c r="C662" s="298">
        <v>46062</v>
      </c>
      <c r="D662" s="299" t="s">
        <v>296</v>
      </c>
      <c r="E662" s="331">
        <v>13.41</v>
      </c>
      <c r="F662" s="331"/>
      <c r="G662" s="333">
        <f t="shared" si="6"/>
        <v>2596.7299999999923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294</v>
      </c>
      <c r="B663" s="330">
        <v>18</v>
      </c>
      <c r="C663" s="298">
        <v>46062</v>
      </c>
      <c r="D663" s="299" t="s">
        <v>361</v>
      </c>
      <c r="E663" s="331">
        <v>400</v>
      </c>
      <c r="F663" s="331"/>
      <c r="G663" s="333">
        <f t="shared" si="6"/>
        <v>2610.1399999999921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294</v>
      </c>
      <c r="B664" s="330">
        <v>9</v>
      </c>
      <c r="C664" s="298">
        <v>46062</v>
      </c>
      <c r="D664" s="299" t="s">
        <v>58</v>
      </c>
      <c r="E664" s="331">
        <v>1281.53</v>
      </c>
      <c r="F664" s="331"/>
      <c r="G664" s="333">
        <f t="shared" si="6"/>
        <v>3010.1399999999921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289</v>
      </c>
      <c r="B665" s="330">
        <v>5</v>
      </c>
      <c r="C665" s="298">
        <v>46062</v>
      </c>
      <c r="D665" s="299" t="s">
        <v>449</v>
      </c>
      <c r="E665" s="331">
        <v>50</v>
      </c>
      <c r="F665" s="331"/>
      <c r="G665" s="333">
        <f t="shared" si="6"/>
        <v>4291.6699999999919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289</v>
      </c>
      <c r="B666" s="330">
        <v>2</v>
      </c>
      <c r="C666" s="298">
        <v>46062</v>
      </c>
      <c r="D666" s="299" t="s">
        <v>450</v>
      </c>
      <c r="E666" s="331">
        <v>12.1</v>
      </c>
      <c r="F666" s="331"/>
      <c r="G666" s="333">
        <f t="shared" si="6"/>
        <v>4341.6699999999919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1</v>
      </c>
      <c r="C667" s="298">
        <v>46061</v>
      </c>
      <c r="D667" s="299" t="s">
        <v>306</v>
      </c>
      <c r="E667" s="331">
        <v>72.099999999999994</v>
      </c>
      <c r="F667" s="331"/>
      <c r="G667" s="333">
        <f t="shared" si="6"/>
        <v>4353.7699999999923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289</v>
      </c>
      <c r="B668" s="330">
        <v>8</v>
      </c>
      <c r="C668" s="298">
        <v>46061</v>
      </c>
      <c r="D668" s="299" t="s">
        <v>319</v>
      </c>
      <c r="E668" s="331">
        <v>30.25</v>
      </c>
      <c r="F668" s="331"/>
      <c r="G668" s="333">
        <f t="shared" si="6"/>
        <v>4425.8699999999926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289</v>
      </c>
      <c r="B669" s="330">
        <v>3</v>
      </c>
      <c r="C669" s="298">
        <v>46061</v>
      </c>
      <c r="D669" s="299" t="s">
        <v>296</v>
      </c>
      <c r="E669" s="331">
        <v>3.72</v>
      </c>
      <c r="F669" s="331"/>
      <c r="G669" s="333">
        <f t="shared" si="6"/>
        <v>4456.1199999999926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289</v>
      </c>
      <c r="B670" s="330">
        <v>4</v>
      </c>
      <c r="C670" s="298">
        <v>46061</v>
      </c>
      <c r="D670" s="299" t="s">
        <v>296</v>
      </c>
      <c r="E670" s="331">
        <v>41.6</v>
      </c>
      <c r="F670" s="331"/>
      <c r="G670" s="333">
        <f t="shared" si="6"/>
        <v>4459.8399999999929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289</v>
      </c>
      <c r="B671" s="330">
        <v>3</v>
      </c>
      <c r="C671" s="298">
        <v>46061</v>
      </c>
      <c r="D671" s="299" t="s">
        <v>451</v>
      </c>
      <c r="E671" s="331">
        <v>1</v>
      </c>
      <c r="F671" s="331"/>
      <c r="G671" s="333">
        <f t="shared" si="6"/>
        <v>4501.4399999999932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289</v>
      </c>
      <c r="B672" s="330">
        <v>2</v>
      </c>
      <c r="C672" s="298">
        <v>46061</v>
      </c>
      <c r="D672" s="299" t="s">
        <v>358</v>
      </c>
      <c r="E672" s="331">
        <v>10.17</v>
      </c>
      <c r="F672" s="331"/>
      <c r="G672" s="333">
        <f t="shared" si="6"/>
        <v>4502.4399999999932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287</v>
      </c>
      <c r="B673" s="330" t="s">
        <v>287</v>
      </c>
      <c r="C673" s="298">
        <v>46060</v>
      </c>
      <c r="D673" s="299" t="s">
        <v>452</v>
      </c>
      <c r="E673" s="331">
        <v>367.77</v>
      </c>
      <c r="F673" s="331">
        <v>367.77</v>
      </c>
      <c r="G673" s="333">
        <f t="shared" si="6"/>
        <v>4512.6099999999933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289</v>
      </c>
      <c r="B674" s="330">
        <v>4</v>
      </c>
      <c r="C674" s="298">
        <v>46060</v>
      </c>
      <c r="D674" s="299" t="s">
        <v>310</v>
      </c>
      <c r="E674" s="331">
        <v>32.36</v>
      </c>
      <c r="F674" s="331"/>
      <c r="G674" s="333">
        <f t="shared" si="6"/>
        <v>4512.6099999999933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6</v>
      </c>
      <c r="C675" s="298">
        <v>46060</v>
      </c>
      <c r="D675" s="299" t="s">
        <v>453</v>
      </c>
      <c r="E675" s="331">
        <v>41.39</v>
      </c>
      <c r="F675" s="331"/>
      <c r="G675" s="333">
        <f t="shared" si="6"/>
        <v>4544.969999999993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289</v>
      </c>
      <c r="B676" s="330">
        <v>1</v>
      </c>
      <c r="C676" s="298">
        <v>46060</v>
      </c>
      <c r="D676" s="299" t="s">
        <v>445</v>
      </c>
      <c r="E676" s="331">
        <v>35.770000000000003</v>
      </c>
      <c r="F676" s="331"/>
      <c r="G676" s="333">
        <f t="shared" si="6"/>
        <v>4586.3599999999933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3</v>
      </c>
      <c r="C677" s="298">
        <v>46060</v>
      </c>
      <c r="D677" s="299" t="s">
        <v>348</v>
      </c>
      <c r="E677" s="331">
        <v>25</v>
      </c>
      <c r="F677" s="331"/>
      <c r="G677" s="333">
        <f t="shared" si="6"/>
        <v>4622.1299999999937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8</v>
      </c>
      <c r="C678" s="298">
        <v>46060</v>
      </c>
      <c r="D678" s="299" t="s">
        <v>296</v>
      </c>
      <c r="E678" s="331">
        <v>6.69</v>
      </c>
      <c r="F678" s="331"/>
      <c r="G678" s="333">
        <f t="shared" si="6"/>
        <v>4647.1299999999937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289</v>
      </c>
      <c r="B679" s="330">
        <v>4</v>
      </c>
      <c r="C679" s="298">
        <v>46060</v>
      </c>
      <c r="D679" s="299" t="s">
        <v>296</v>
      </c>
      <c r="E679" s="331">
        <v>47.85</v>
      </c>
      <c r="F679" s="331"/>
      <c r="G679" s="333">
        <f t="shared" si="6"/>
        <v>4653.8199999999933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289</v>
      </c>
      <c r="B680" s="330">
        <v>2</v>
      </c>
      <c r="C680" s="298">
        <v>46059</v>
      </c>
      <c r="D680" s="299" t="s">
        <v>301</v>
      </c>
      <c r="E680" s="331">
        <v>20</v>
      </c>
      <c r="F680" s="331"/>
      <c r="G680" s="333">
        <f t="shared" si="6"/>
        <v>4701.6699999999937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291</v>
      </c>
      <c r="B681" s="330">
        <v>40</v>
      </c>
      <c r="C681" s="298">
        <v>46059</v>
      </c>
      <c r="D681" s="299" t="s">
        <v>316</v>
      </c>
      <c r="E681" s="331"/>
      <c r="F681" s="331">
        <v>822.99</v>
      </c>
      <c r="G681" s="333">
        <f t="shared" si="6"/>
        <v>4721.6699999999937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294</v>
      </c>
      <c r="B682" s="330">
        <v>14</v>
      </c>
      <c r="C682" s="298">
        <v>46059</v>
      </c>
      <c r="D682" s="299" t="s">
        <v>366</v>
      </c>
      <c r="E682" s="331">
        <v>66.67</v>
      </c>
      <c r="F682" s="331"/>
      <c r="G682" s="333">
        <f t="shared" si="6"/>
        <v>3898.6799999999935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289</v>
      </c>
      <c r="B683" s="330">
        <v>2</v>
      </c>
      <c r="C683" s="298">
        <v>46059</v>
      </c>
      <c r="D683" s="299" t="s">
        <v>296</v>
      </c>
      <c r="E683" s="331">
        <v>9.35</v>
      </c>
      <c r="F683" s="331"/>
      <c r="G683" s="333">
        <f t="shared" si="6"/>
        <v>3965.3499999999935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289</v>
      </c>
      <c r="B684" s="330">
        <v>4</v>
      </c>
      <c r="C684" s="298">
        <v>46059</v>
      </c>
      <c r="D684" s="299" t="s">
        <v>296</v>
      </c>
      <c r="E684" s="331">
        <v>45.81</v>
      </c>
      <c r="F684" s="331"/>
      <c r="G684" s="333">
        <f t="shared" si="6"/>
        <v>3974.6999999999935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289</v>
      </c>
      <c r="B685" s="330">
        <v>2</v>
      </c>
      <c r="C685" s="298">
        <v>46059</v>
      </c>
      <c r="D685" s="299" t="s">
        <v>353</v>
      </c>
      <c r="E685" s="331">
        <v>22.98</v>
      </c>
      <c r="F685" s="331"/>
      <c r="G685" s="333">
        <f t="shared" si="6"/>
        <v>4020.5099999999934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289</v>
      </c>
      <c r="B686" s="330">
        <v>2</v>
      </c>
      <c r="C686" s="298">
        <v>46059</v>
      </c>
      <c r="D686" s="299" t="s">
        <v>301</v>
      </c>
      <c r="E686" s="331">
        <v>46.5</v>
      </c>
      <c r="F686" s="331"/>
      <c r="G686" s="333">
        <f t="shared" si="6"/>
        <v>4043.4899999999934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289</v>
      </c>
      <c r="B687" s="330">
        <v>2</v>
      </c>
      <c r="C687" s="298">
        <v>46059</v>
      </c>
      <c r="D687" s="299" t="s">
        <v>358</v>
      </c>
      <c r="E687" s="331">
        <v>10.17</v>
      </c>
      <c r="F687" s="331"/>
      <c r="G687" s="333">
        <f t="shared" si="6"/>
        <v>4089.9899999999934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289</v>
      </c>
      <c r="B688" s="330">
        <v>8</v>
      </c>
      <c r="C688" s="298">
        <v>46059</v>
      </c>
      <c r="D688" s="299" t="s">
        <v>435</v>
      </c>
      <c r="E688" s="331">
        <v>81.2</v>
      </c>
      <c r="F688" s="331"/>
      <c r="G688" s="333">
        <f t="shared" si="6"/>
        <v>4100.1599999999935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289</v>
      </c>
      <c r="B689" s="330">
        <v>2</v>
      </c>
      <c r="C689" s="298">
        <v>46058</v>
      </c>
      <c r="D689" s="299" t="s">
        <v>301</v>
      </c>
      <c r="E689" s="331">
        <v>21</v>
      </c>
      <c r="F689" s="331"/>
      <c r="G689" s="333">
        <f t="shared" si="6"/>
        <v>4181.3599999999933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291</v>
      </c>
      <c r="B690" s="330">
        <v>39</v>
      </c>
      <c r="C690" s="298">
        <v>46058</v>
      </c>
      <c r="D690" s="299" t="s">
        <v>292</v>
      </c>
      <c r="E690" s="331"/>
      <c r="F690" s="331">
        <v>2763.79</v>
      </c>
      <c r="G690" s="333">
        <f t="shared" si="6"/>
        <v>4202.3599999999933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289</v>
      </c>
      <c r="B691" s="330">
        <v>8</v>
      </c>
      <c r="C691" s="298">
        <v>46058</v>
      </c>
      <c r="D691" s="299" t="s">
        <v>357</v>
      </c>
      <c r="E691" s="331">
        <v>95.35</v>
      </c>
      <c r="F691" s="331"/>
      <c r="G691" s="333">
        <f t="shared" si="6"/>
        <v>1438.5699999999933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289</v>
      </c>
      <c r="B692" s="330">
        <v>2</v>
      </c>
      <c r="C692" s="298">
        <v>46058</v>
      </c>
      <c r="D692" s="299" t="s">
        <v>353</v>
      </c>
      <c r="E692" s="331">
        <v>14.99</v>
      </c>
      <c r="F692" s="331"/>
      <c r="G692" s="333">
        <f t="shared" si="6"/>
        <v>1533.9199999999933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287</v>
      </c>
      <c r="B693" s="330" t="s">
        <v>287</v>
      </c>
      <c r="C693" s="298">
        <v>46058</v>
      </c>
      <c r="D693" s="299" t="s">
        <v>452</v>
      </c>
      <c r="E693" s="331">
        <v>77.569999999999993</v>
      </c>
      <c r="F693" s="331">
        <v>77.569999999999993</v>
      </c>
      <c r="G693" s="333">
        <f t="shared" si="6"/>
        <v>1548.9099999999933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289</v>
      </c>
      <c r="B694" s="330">
        <v>6</v>
      </c>
      <c r="C694" s="298">
        <v>46057</v>
      </c>
      <c r="D694" s="299" t="s">
        <v>344</v>
      </c>
      <c r="E694" s="331">
        <v>50</v>
      </c>
      <c r="F694" s="331"/>
      <c r="G694" s="333">
        <f t="shared" si="6"/>
        <v>1548.9099999999933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1</v>
      </c>
      <c r="C695" s="298">
        <v>46057</v>
      </c>
      <c r="D695" s="299" t="s">
        <v>306</v>
      </c>
      <c r="E695" s="331">
        <v>62.03</v>
      </c>
      <c r="F695" s="331"/>
      <c r="G695" s="333">
        <f t="shared" si="6"/>
        <v>1598.9099999999933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289</v>
      </c>
      <c r="B696" s="330">
        <v>2</v>
      </c>
      <c r="C696" s="298">
        <v>46057</v>
      </c>
      <c r="D696" s="299" t="s">
        <v>296</v>
      </c>
      <c r="E696" s="331">
        <v>14.91</v>
      </c>
      <c r="F696" s="331"/>
      <c r="G696" s="333">
        <f t="shared" si="6"/>
        <v>1660.9399999999932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289</v>
      </c>
      <c r="B697" s="330">
        <v>4</v>
      </c>
      <c r="C697" s="298">
        <v>46057</v>
      </c>
      <c r="D697" s="299" t="s">
        <v>310</v>
      </c>
      <c r="E697" s="331">
        <v>63.38</v>
      </c>
      <c r="F697" s="331"/>
      <c r="G697" s="333">
        <f t="shared" si="6"/>
        <v>1675.8499999999933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287</v>
      </c>
      <c r="B698" s="330" t="s">
        <v>287</v>
      </c>
      <c r="C698" s="298">
        <v>46057</v>
      </c>
      <c r="D698" s="299" t="s">
        <v>454</v>
      </c>
      <c r="E698" s="331">
        <v>192.78</v>
      </c>
      <c r="F698" s="331">
        <v>192.78</v>
      </c>
      <c r="G698" s="333">
        <f t="shared" si="6"/>
        <v>1739.2299999999934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294</v>
      </c>
      <c r="B699" s="330">
        <v>14</v>
      </c>
      <c r="C699" s="298">
        <v>46057</v>
      </c>
      <c r="D699" s="299" t="s">
        <v>367</v>
      </c>
      <c r="E699" s="331">
        <v>68.739999999999995</v>
      </c>
      <c r="F699" s="331"/>
      <c r="G699" s="333">
        <f t="shared" si="6"/>
        <v>1739.2299999999934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289</v>
      </c>
      <c r="B700" s="330">
        <v>6</v>
      </c>
      <c r="C700" s="298">
        <v>46057</v>
      </c>
      <c r="D700" s="299" t="s">
        <v>300</v>
      </c>
      <c r="E700" s="331">
        <v>-42.58</v>
      </c>
      <c r="F700" s="331"/>
      <c r="G700" s="333">
        <f t="shared" si="6"/>
        <v>1807.9699999999934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289</v>
      </c>
      <c r="B701" s="330">
        <v>1</v>
      </c>
      <c r="C701" s="298">
        <v>46057</v>
      </c>
      <c r="D701" s="299" t="s">
        <v>371</v>
      </c>
      <c r="E701" s="331">
        <v>31.36</v>
      </c>
      <c r="F701" s="331"/>
      <c r="G701" s="333">
        <f t="shared" si="6"/>
        <v>1765.3899999999935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294</v>
      </c>
      <c r="B702" s="330">
        <v>17</v>
      </c>
      <c r="C702" s="298">
        <v>46057</v>
      </c>
      <c r="D702" s="299" t="s">
        <v>370</v>
      </c>
      <c r="E702" s="331">
        <v>99</v>
      </c>
      <c r="F702" s="331"/>
      <c r="G702" s="333">
        <f t="shared" si="6"/>
        <v>1796.7499999999934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284</v>
      </c>
      <c r="B703" s="330">
        <v>36</v>
      </c>
      <c r="C703" s="298">
        <v>46056</v>
      </c>
      <c r="D703" s="299" t="s">
        <v>374</v>
      </c>
      <c r="E703" s="331">
        <v>50</v>
      </c>
      <c r="F703" s="331"/>
      <c r="G703" s="333">
        <f t="shared" si="6"/>
        <v>1895.7499999999934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8</v>
      </c>
      <c r="C704" s="298">
        <v>46056</v>
      </c>
      <c r="D704" s="299" t="s">
        <v>319</v>
      </c>
      <c r="E704" s="331">
        <v>7.92</v>
      </c>
      <c r="F704" s="331"/>
      <c r="G704" s="333">
        <f t="shared" si="6"/>
        <v>1945.7499999999934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294</v>
      </c>
      <c r="B705" s="330">
        <v>24</v>
      </c>
      <c r="C705" s="298">
        <v>46056</v>
      </c>
      <c r="D705" s="299" t="s">
        <v>861</v>
      </c>
      <c r="E705" s="331">
        <v>83.58</v>
      </c>
      <c r="F705" s="331"/>
      <c r="G705" s="333">
        <f t="shared" si="6"/>
        <v>1953.6699999999935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289</v>
      </c>
      <c r="B706" s="330">
        <v>4</v>
      </c>
      <c r="C706" s="298">
        <v>46056</v>
      </c>
      <c r="D706" s="299" t="s">
        <v>455</v>
      </c>
      <c r="E706" s="331">
        <v>28.64</v>
      </c>
      <c r="F706" s="331"/>
      <c r="G706" s="333">
        <f t="shared" si="6"/>
        <v>2037.2499999999934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2</v>
      </c>
      <c r="C707" s="298">
        <v>46056</v>
      </c>
      <c r="D707" s="299" t="s">
        <v>358</v>
      </c>
      <c r="E707" s="331">
        <v>9.4700000000000006</v>
      </c>
      <c r="F707" s="331"/>
      <c r="G707" s="333">
        <f t="shared" si="6"/>
        <v>2065.8899999999935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289</v>
      </c>
      <c r="B708" s="330">
        <v>6</v>
      </c>
      <c r="C708" s="298">
        <v>46055</v>
      </c>
      <c r="D708" s="299" t="s">
        <v>456</v>
      </c>
      <c r="E708" s="331">
        <v>20</v>
      </c>
      <c r="F708" s="331"/>
      <c r="G708" s="333">
        <f t="shared" si="6"/>
        <v>2075.3599999999933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294</v>
      </c>
      <c r="B709" s="330">
        <v>17</v>
      </c>
      <c r="C709" s="298">
        <v>46055</v>
      </c>
      <c r="D709" s="299" t="s">
        <v>188</v>
      </c>
      <c r="E709" s="331">
        <v>41.54</v>
      </c>
      <c r="F709" s="331"/>
      <c r="G709" s="333">
        <f t="shared" si="6"/>
        <v>2095.3599999999933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2</v>
      </c>
      <c r="C710" s="298">
        <v>46055</v>
      </c>
      <c r="D710" s="299" t="s">
        <v>296</v>
      </c>
      <c r="E710" s="331">
        <v>9.92</v>
      </c>
      <c r="F710" s="331"/>
      <c r="G710" s="333">
        <f t="shared" si="6"/>
        <v>2136.8999999999933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289</v>
      </c>
      <c r="B711" s="330">
        <v>8</v>
      </c>
      <c r="C711" s="298">
        <v>46055</v>
      </c>
      <c r="D711" s="299" t="s">
        <v>457</v>
      </c>
      <c r="E711" s="331">
        <v>155.38</v>
      </c>
      <c r="F711" s="331"/>
      <c r="G711" s="333">
        <f t="shared" si="6"/>
        <v>2146.8199999999933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294</v>
      </c>
      <c r="B712" s="330">
        <v>21</v>
      </c>
      <c r="C712" s="298">
        <v>46055</v>
      </c>
      <c r="D712" s="299" t="s">
        <v>194</v>
      </c>
      <c r="E712" s="331">
        <v>27.35</v>
      </c>
      <c r="F712" s="331"/>
      <c r="G712" s="333">
        <f t="shared" si="6"/>
        <v>2302.1999999999935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289</v>
      </c>
      <c r="B713" s="330">
        <v>6</v>
      </c>
      <c r="C713" s="298">
        <v>46054</v>
      </c>
      <c r="D713" s="299" t="s">
        <v>300</v>
      </c>
      <c r="E713" s="331">
        <v>59.37</v>
      </c>
      <c r="F713" s="331"/>
      <c r="G713" s="333">
        <f t="shared" si="6"/>
        <v>2329.5499999999934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294</v>
      </c>
      <c r="B714" s="330">
        <v>22</v>
      </c>
      <c r="C714" s="298">
        <v>46054</v>
      </c>
      <c r="D714" s="299" t="s">
        <v>375</v>
      </c>
      <c r="E714" s="331">
        <v>6.37</v>
      </c>
      <c r="F714" s="331"/>
      <c r="G714" s="333">
        <f t="shared" si="6"/>
        <v>2388.9199999999933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289</v>
      </c>
      <c r="B715" s="330">
        <v>8</v>
      </c>
      <c r="C715" s="298">
        <v>46054</v>
      </c>
      <c r="D715" s="299" t="s">
        <v>458</v>
      </c>
      <c r="E715" s="331">
        <v>44.65</v>
      </c>
      <c r="F715" s="331"/>
      <c r="G715" s="333">
        <f t="shared" si="6"/>
        <v>2395.2899999999931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7</v>
      </c>
      <c r="C716" s="298">
        <v>46054</v>
      </c>
      <c r="D716" s="299" t="s">
        <v>338</v>
      </c>
      <c r="E716" s="331">
        <v>35.17</v>
      </c>
      <c r="F716" s="331"/>
      <c r="G716" s="333">
        <f t="shared" si="6"/>
        <v>2439.9399999999932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289</v>
      </c>
      <c r="B717" s="330">
        <v>4</v>
      </c>
      <c r="C717" s="298">
        <v>46054</v>
      </c>
      <c r="D717" s="299" t="s">
        <v>310</v>
      </c>
      <c r="E717" s="331">
        <v>28.48</v>
      </c>
      <c r="F717" s="331"/>
      <c r="G717" s="333">
        <f t="shared" si="6"/>
        <v>2475.1099999999933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1</v>
      </c>
      <c r="C718" s="298">
        <v>46054</v>
      </c>
      <c r="D718" s="299" t="s">
        <v>311</v>
      </c>
      <c r="E718" s="331">
        <v>125.07</v>
      </c>
      <c r="F718" s="331"/>
      <c r="G718" s="333">
        <f t="shared" si="6"/>
        <v>2503.5899999999933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289</v>
      </c>
      <c r="B719" s="330">
        <v>2</v>
      </c>
      <c r="C719" s="298">
        <v>46054</v>
      </c>
      <c r="D719" s="299" t="s">
        <v>458</v>
      </c>
      <c r="E719" s="331">
        <v>100</v>
      </c>
      <c r="F719" s="331"/>
      <c r="G719" s="333">
        <f t="shared" si="6"/>
        <v>2628.6599999999935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1</v>
      </c>
      <c r="C720" s="298">
        <v>46054</v>
      </c>
      <c r="D720" s="299" t="s">
        <v>329</v>
      </c>
      <c r="E720" s="331">
        <v>194.96</v>
      </c>
      <c r="F720" s="331"/>
      <c r="G720" s="333">
        <f t="shared" si="6"/>
        <v>2728.6599999999935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2</v>
      </c>
      <c r="C721" s="298">
        <v>46054</v>
      </c>
      <c r="D721" s="299" t="s">
        <v>410</v>
      </c>
      <c r="E721" s="331">
        <v>75.53</v>
      </c>
      <c r="F721" s="331"/>
      <c r="G721" s="333">
        <f t="shared" si="6"/>
        <v>2923.6199999999935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284</v>
      </c>
      <c r="B722" s="330">
        <v>37</v>
      </c>
      <c r="C722" s="298">
        <v>46053</v>
      </c>
      <c r="D722" s="299" t="s">
        <v>459</v>
      </c>
      <c r="E722" s="331">
        <v>3194.64</v>
      </c>
      <c r="F722" s="331"/>
      <c r="G722" s="333">
        <f t="shared" si="6"/>
        <v>2999.1499999999937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286</v>
      </c>
      <c r="B723" s="330">
        <v>25</v>
      </c>
      <c r="C723" s="298">
        <v>46053</v>
      </c>
      <c r="D723" s="298" t="s">
        <v>204</v>
      </c>
      <c r="E723" s="331">
        <v>350</v>
      </c>
      <c r="F723" s="331"/>
      <c r="G723" s="333">
        <f t="shared" si="6"/>
        <v>6193.7899999999936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286</v>
      </c>
      <c r="B724" s="330">
        <v>26</v>
      </c>
      <c r="C724" s="298">
        <v>46053</v>
      </c>
      <c r="D724" s="298" t="s">
        <v>205</v>
      </c>
      <c r="E724" s="331">
        <v>320</v>
      </c>
      <c r="F724" s="331"/>
      <c r="G724" s="333">
        <f t="shared" si="6"/>
        <v>6543.7899999999936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286</v>
      </c>
      <c r="B725" s="330">
        <v>27</v>
      </c>
      <c r="C725" s="298">
        <v>46053</v>
      </c>
      <c r="D725" s="298" t="s">
        <v>206</v>
      </c>
      <c r="E725" s="331">
        <v>25</v>
      </c>
      <c r="F725" s="331"/>
      <c r="G725" s="333">
        <f t="shared" si="6"/>
        <v>6863.7899999999936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286</v>
      </c>
      <c r="B726" s="330">
        <v>28</v>
      </c>
      <c r="C726" s="298">
        <v>46053</v>
      </c>
      <c r="D726" s="298" t="s">
        <v>207</v>
      </c>
      <c r="E726" s="331">
        <v>25</v>
      </c>
      <c r="F726" s="331"/>
      <c r="G726" s="333">
        <f t="shared" si="6"/>
        <v>6888.7899999999936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286</v>
      </c>
      <c r="B727" s="330">
        <v>29</v>
      </c>
      <c r="C727" s="298">
        <v>46053</v>
      </c>
      <c r="D727" s="298" t="s">
        <v>208</v>
      </c>
      <c r="E727" s="331">
        <v>45</v>
      </c>
      <c r="F727" s="331"/>
      <c r="G727" s="333">
        <f t="shared" si="6"/>
        <v>6913.7899999999936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286</v>
      </c>
      <c r="B728" s="330">
        <v>30</v>
      </c>
      <c r="C728" s="298">
        <v>46053</v>
      </c>
      <c r="D728" s="298" t="s">
        <v>209</v>
      </c>
      <c r="E728" s="331">
        <v>400</v>
      </c>
      <c r="F728" s="331"/>
      <c r="G728" s="333">
        <f t="shared" si="6"/>
        <v>6958.7899999999936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286</v>
      </c>
      <c r="B729" s="330">
        <v>31</v>
      </c>
      <c r="C729" s="298">
        <v>46053</v>
      </c>
      <c r="D729" s="298" t="s">
        <v>210</v>
      </c>
      <c r="E729" s="331">
        <v>375</v>
      </c>
      <c r="F729" s="331"/>
      <c r="G729" s="333">
        <f t="shared" si="6"/>
        <v>7358.7899999999936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286</v>
      </c>
      <c r="B730" s="330">
        <v>32</v>
      </c>
      <c r="C730" s="298">
        <v>46053</v>
      </c>
      <c r="D730" s="298" t="s">
        <v>211</v>
      </c>
      <c r="E730" s="331">
        <v>100</v>
      </c>
      <c r="F730" s="331"/>
      <c r="G730" s="333">
        <f t="shared" si="6"/>
        <v>7733.7899999999936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286</v>
      </c>
      <c r="B731" s="330">
        <v>33</v>
      </c>
      <c r="C731" s="298">
        <v>46053</v>
      </c>
      <c r="D731" s="298" t="s">
        <v>212</v>
      </c>
      <c r="E731" s="331">
        <v>85</v>
      </c>
      <c r="F731" s="331"/>
      <c r="G731" s="333">
        <f t="shared" si="6"/>
        <v>7833.7899999999936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286</v>
      </c>
      <c r="B732" s="330">
        <v>34</v>
      </c>
      <c r="C732" s="298">
        <v>46053</v>
      </c>
      <c r="D732" s="298" t="s">
        <v>213</v>
      </c>
      <c r="E732" s="331">
        <v>230</v>
      </c>
      <c r="F732" s="331"/>
      <c r="G732" s="333">
        <f t="shared" si="6"/>
        <v>7918.7899999999936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286</v>
      </c>
      <c r="B733" s="330">
        <v>35</v>
      </c>
      <c r="C733" s="298">
        <v>46053</v>
      </c>
      <c r="D733" s="298" t="s">
        <v>214</v>
      </c>
      <c r="E733" s="331">
        <v>45</v>
      </c>
      <c r="F733" s="331"/>
      <c r="G733" s="333">
        <f t="shared" si="6"/>
        <v>8148.7899999999936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289</v>
      </c>
      <c r="B734" s="330">
        <v>8</v>
      </c>
      <c r="C734" s="298">
        <v>46053</v>
      </c>
      <c r="D734" s="298" t="s">
        <v>319</v>
      </c>
      <c r="E734" s="331">
        <v>31.03</v>
      </c>
      <c r="F734" s="331"/>
      <c r="G734" s="333">
        <f t="shared" si="6"/>
        <v>8193.7899999999936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294</v>
      </c>
      <c r="B735" s="330">
        <v>10</v>
      </c>
      <c r="C735" s="298">
        <v>46053</v>
      </c>
      <c r="D735" s="298" t="s">
        <v>176</v>
      </c>
      <c r="E735" s="331">
        <v>17.899999999999999</v>
      </c>
      <c r="F735" s="331"/>
      <c r="G735" s="333">
        <f t="shared" si="6"/>
        <v>8224.8199999999943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289</v>
      </c>
      <c r="B736" s="330">
        <v>3</v>
      </c>
      <c r="C736" s="298">
        <v>46053</v>
      </c>
      <c r="D736" s="298" t="s">
        <v>348</v>
      </c>
      <c r="E736" s="331">
        <v>18.84</v>
      </c>
      <c r="F736" s="331"/>
      <c r="G736" s="333">
        <f t="shared" si="6"/>
        <v>8242.7199999999939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289</v>
      </c>
      <c r="B737" s="330">
        <v>8</v>
      </c>
      <c r="C737" s="298">
        <v>46053</v>
      </c>
      <c r="D737" s="298" t="s">
        <v>319</v>
      </c>
      <c r="E737" s="331">
        <v>25.54</v>
      </c>
      <c r="F737" s="331"/>
      <c r="G737" s="333">
        <f t="shared" si="6"/>
        <v>8261.559999999994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8</v>
      </c>
      <c r="C738" s="298">
        <v>46053</v>
      </c>
      <c r="D738" s="298" t="s">
        <v>308</v>
      </c>
      <c r="E738" s="331">
        <v>52.59</v>
      </c>
      <c r="F738" s="331"/>
      <c r="G738" s="333">
        <f t="shared" si="6"/>
        <v>8287.0999999999949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335</v>
      </c>
      <c r="B739" s="330" t="s">
        <v>335</v>
      </c>
      <c r="C739" s="298">
        <v>46052</v>
      </c>
      <c r="D739" s="299" t="s">
        <v>460</v>
      </c>
      <c r="E739" s="331"/>
      <c r="F739" s="331">
        <v>422</v>
      </c>
      <c r="G739" s="333">
        <f t="shared" si="6"/>
        <v>8339.6899999999951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289</v>
      </c>
      <c r="B740" s="330">
        <v>5</v>
      </c>
      <c r="C740" s="298">
        <v>46052</v>
      </c>
      <c r="D740" s="299" t="s">
        <v>865</v>
      </c>
      <c r="E740" s="331">
        <v>200</v>
      </c>
      <c r="F740" s="331"/>
      <c r="G740" s="333">
        <f t="shared" si="6"/>
        <v>7917.6899999999951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289</v>
      </c>
      <c r="B741" s="330">
        <v>2</v>
      </c>
      <c r="C741" s="298">
        <v>46052</v>
      </c>
      <c r="D741" s="299" t="s">
        <v>296</v>
      </c>
      <c r="E741" s="331">
        <v>8.52</v>
      </c>
      <c r="F741" s="331"/>
      <c r="G741" s="333">
        <f t="shared" si="6"/>
        <v>8117.6899999999951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287</v>
      </c>
      <c r="B742" s="330" t="s">
        <v>287</v>
      </c>
      <c r="C742" s="298">
        <v>46052</v>
      </c>
      <c r="D742" s="299" t="s">
        <v>461</v>
      </c>
      <c r="E742" s="331">
        <v>831.92</v>
      </c>
      <c r="F742" s="331">
        <v>831.92</v>
      </c>
      <c r="G742" s="333">
        <f t="shared" si="6"/>
        <v>8126.2099999999955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289</v>
      </c>
      <c r="B743" s="330">
        <v>5</v>
      </c>
      <c r="C743" s="298">
        <v>46052</v>
      </c>
      <c r="D743" s="299" t="s">
        <v>441</v>
      </c>
      <c r="E743" s="331">
        <v>200</v>
      </c>
      <c r="F743" s="331"/>
      <c r="G743" s="333">
        <f t="shared" si="6"/>
        <v>8126.2099999999955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289</v>
      </c>
      <c r="B744" s="330">
        <v>2</v>
      </c>
      <c r="C744" s="298">
        <v>46052</v>
      </c>
      <c r="D744" s="299" t="s">
        <v>324</v>
      </c>
      <c r="E744" s="331">
        <v>11.04</v>
      </c>
      <c r="F744" s="331"/>
      <c r="G744" s="333">
        <f t="shared" si="6"/>
        <v>8326.2099999999955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291</v>
      </c>
      <c r="B745" s="330">
        <v>38</v>
      </c>
      <c r="C745" s="298">
        <v>46051</v>
      </c>
      <c r="D745" s="299" t="s">
        <v>293</v>
      </c>
      <c r="E745" s="331"/>
      <c r="F745" s="331">
        <v>4365.6499999999996</v>
      </c>
      <c r="G745" s="333">
        <f t="shared" si="6"/>
        <v>8337.2499999999964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289</v>
      </c>
      <c r="B746" s="330">
        <v>2</v>
      </c>
      <c r="C746" s="298">
        <v>46051</v>
      </c>
      <c r="D746" s="299" t="s">
        <v>296</v>
      </c>
      <c r="E746" s="331">
        <v>18.28</v>
      </c>
      <c r="F746" s="331"/>
      <c r="G746" s="333">
        <f t="shared" si="6"/>
        <v>3971.5999999999976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4</v>
      </c>
      <c r="C747" s="298">
        <v>46051</v>
      </c>
      <c r="D747" s="299" t="s">
        <v>295</v>
      </c>
      <c r="E747" s="331">
        <v>57.06</v>
      </c>
      <c r="F747" s="331"/>
      <c r="G747" s="333">
        <f t="shared" si="6"/>
        <v>3989.8799999999978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287</v>
      </c>
      <c r="B748" s="330" t="s">
        <v>287</v>
      </c>
      <c r="C748" s="298">
        <v>46051</v>
      </c>
      <c r="D748" s="299" t="s">
        <v>462</v>
      </c>
      <c r="E748" s="331">
        <v>89.42</v>
      </c>
      <c r="F748" s="331">
        <v>89.42</v>
      </c>
      <c r="G748" s="333">
        <f t="shared" si="6"/>
        <v>4046.9399999999978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289</v>
      </c>
      <c r="B749" s="330">
        <v>8</v>
      </c>
      <c r="C749" s="298">
        <v>46051</v>
      </c>
      <c r="D749" s="299" t="s">
        <v>463</v>
      </c>
      <c r="E749" s="331">
        <v>59</v>
      </c>
      <c r="F749" s="331"/>
      <c r="G749" s="333">
        <f t="shared" si="6"/>
        <v>4046.9399999999978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289</v>
      </c>
      <c r="B750" s="330">
        <v>2</v>
      </c>
      <c r="C750" s="298">
        <v>46051</v>
      </c>
      <c r="D750" s="299" t="s">
        <v>371</v>
      </c>
      <c r="E750" s="331">
        <v>19.899999999999999</v>
      </c>
      <c r="F750" s="331"/>
      <c r="G750" s="333">
        <f t="shared" si="6"/>
        <v>4105.9399999999978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289</v>
      </c>
      <c r="B751" s="330">
        <v>2</v>
      </c>
      <c r="C751" s="298">
        <v>46050</v>
      </c>
      <c r="D751" s="299" t="s">
        <v>353</v>
      </c>
      <c r="E751" s="331">
        <v>14.99</v>
      </c>
      <c r="F751" s="331"/>
      <c r="G751" s="333">
        <f t="shared" si="6"/>
        <v>4125.8399999999974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289</v>
      </c>
      <c r="B752" s="330">
        <v>6</v>
      </c>
      <c r="C752" s="298">
        <v>46050</v>
      </c>
      <c r="D752" s="299" t="s">
        <v>464</v>
      </c>
      <c r="E752" s="331">
        <v>25</v>
      </c>
      <c r="F752" s="331"/>
      <c r="G752" s="333">
        <f t="shared" si="6"/>
        <v>4140.8299999999972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289</v>
      </c>
      <c r="B753" s="330">
        <v>3</v>
      </c>
      <c r="C753" s="298">
        <v>46050</v>
      </c>
      <c r="D753" s="299" t="s">
        <v>866</v>
      </c>
      <c r="E753" s="331">
        <v>6</v>
      </c>
      <c r="F753" s="331"/>
      <c r="G753" s="333">
        <f t="shared" si="6"/>
        <v>4165.8299999999972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2</v>
      </c>
      <c r="C754" s="298">
        <v>46050</v>
      </c>
      <c r="D754" s="299" t="s">
        <v>867</v>
      </c>
      <c r="E754" s="331">
        <v>15</v>
      </c>
      <c r="F754" s="331"/>
      <c r="G754" s="333">
        <f t="shared" si="6"/>
        <v>4171.8299999999972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2</v>
      </c>
      <c r="C755" s="298">
        <v>46050</v>
      </c>
      <c r="D755" s="299" t="s">
        <v>296</v>
      </c>
      <c r="E755" s="331">
        <v>12.71</v>
      </c>
      <c r="F755" s="331"/>
      <c r="G755" s="333">
        <f t="shared" si="6"/>
        <v>4186.8299999999972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287</v>
      </c>
      <c r="B756" s="330" t="s">
        <v>287</v>
      </c>
      <c r="C756" s="298">
        <v>46050</v>
      </c>
      <c r="D756" s="299" t="s">
        <v>452</v>
      </c>
      <c r="E756" s="331">
        <v>1475.9</v>
      </c>
      <c r="F756" s="331">
        <v>1475.9</v>
      </c>
      <c r="G756" s="333">
        <f t="shared" si="6"/>
        <v>4199.5399999999972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8</v>
      </c>
      <c r="C757" s="298">
        <v>46050</v>
      </c>
      <c r="D757" s="299" t="s">
        <v>319</v>
      </c>
      <c r="E757" s="331">
        <v>28.52</v>
      </c>
      <c r="F757" s="331"/>
      <c r="G757" s="333">
        <f t="shared" si="6"/>
        <v>4199.5399999999972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2</v>
      </c>
      <c r="C758" s="298">
        <v>46050</v>
      </c>
      <c r="D758" s="299" t="s">
        <v>465</v>
      </c>
      <c r="E758" s="331">
        <v>66.94</v>
      </c>
      <c r="F758" s="331"/>
      <c r="G758" s="333">
        <f t="shared" si="6"/>
        <v>4228.0599999999977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289</v>
      </c>
      <c r="B759" s="330">
        <v>8</v>
      </c>
      <c r="C759" s="298">
        <v>46049</v>
      </c>
      <c r="D759" s="299" t="s">
        <v>308</v>
      </c>
      <c r="E759" s="331">
        <v>47.99</v>
      </c>
      <c r="F759" s="331"/>
      <c r="G759" s="333">
        <f t="shared" si="6"/>
        <v>4294.9999999999973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287</v>
      </c>
      <c r="B760" s="330" t="s">
        <v>287</v>
      </c>
      <c r="C760" s="298">
        <v>46048</v>
      </c>
      <c r="D760" s="299" t="s">
        <v>466</v>
      </c>
      <c r="E760" s="331"/>
      <c r="F760" s="331">
        <v>425</v>
      </c>
      <c r="G760" s="333">
        <f t="shared" si="6"/>
        <v>4342.9899999999971</v>
      </c>
      <c r="H760" s="334" t="s">
        <v>298</v>
      </c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287</v>
      </c>
      <c r="B761" s="330" t="s">
        <v>287</v>
      </c>
      <c r="C761" s="298">
        <v>46048</v>
      </c>
      <c r="D761" s="299" t="s">
        <v>466</v>
      </c>
      <c r="E761" s="331">
        <v>425</v>
      </c>
      <c r="F761" s="331"/>
      <c r="G761" s="333">
        <f t="shared" si="6"/>
        <v>3917.9899999999971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289</v>
      </c>
      <c r="B762" s="330">
        <v>2</v>
      </c>
      <c r="C762" s="298">
        <v>46048</v>
      </c>
      <c r="D762" s="299" t="s">
        <v>467</v>
      </c>
      <c r="E762" s="331">
        <v>20.12</v>
      </c>
      <c r="F762" s="331"/>
      <c r="G762" s="333">
        <f t="shared" si="6"/>
        <v>4342.9899999999971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294</v>
      </c>
      <c r="B763" s="330">
        <v>17</v>
      </c>
      <c r="C763" s="298">
        <v>46048</v>
      </c>
      <c r="D763" s="299" t="s">
        <v>468</v>
      </c>
      <c r="E763" s="331">
        <v>42.68</v>
      </c>
      <c r="F763" s="331"/>
      <c r="G763" s="333">
        <f t="shared" si="6"/>
        <v>4363.1099999999969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289</v>
      </c>
      <c r="B764" s="330">
        <v>6</v>
      </c>
      <c r="C764" s="298">
        <v>46048</v>
      </c>
      <c r="D764" s="299" t="s">
        <v>397</v>
      </c>
      <c r="E764" s="331">
        <v>47.9</v>
      </c>
      <c r="F764" s="331"/>
      <c r="G764" s="333">
        <f t="shared" si="6"/>
        <v>4405.7899999999972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289</v>
      </c>
      <c r="B765" s="330">
        <v>1</v>
      </c>
      <c r="C765" s="298">
        <v>46047</v>
      </c>
      <c r="D765" s="299" t="s">
        <v>457</v>
      </c>
      <c r="E765" s="331">
        <v>105.79</v>
      </c>
      <c r="F765" s="331"/>
      <c r="G765" s="333">
        <f t="shared" si="6"/>
        <v>4453.6899999999969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294</v>
      </c>
      <c r="B766" s="330">
        <v>12</v>
      </c>
      <c r="C766" s="298">
        <v>46047</v>
      </c>
      <c r="D766" s="299" t="s">
        <v>314</v>
      </c>
      <c r="E766" s="331">
        <v>204.83</v>
      </c>
      <c r="F766" s="331"/>
      <c r="G766" s="333">
        <f t="shared" si="6"/>
        <v>4559.4799999999968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289</v>
      </c>
      <c r="B767" s="330">
        <v>3</v>
      </c>
      <c r="C767" s="298">
        <v>46047</v>
      </c>
      <c r="D767" s="299" t="s">
        <v>348</v>
      </c>
      <c r="E767" s="331">
        <v>8.51</v>
      </c>
      <c r="F767" s="331"/>
      <c r="G767" s="333">
        <f t="shared" si="6"/>
        <v>4764.3099999999968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289</v>
      </c>
      <c r="B768" s="330">
        <v>4</v>
      </c>
      <c r="C768" s="298">
        <v>46046</v>
      </c>
      <c r="D768" s="299" t="s">
        <v>296</v>
      </c>
      <c r="E768" s="331">
        <v>92.96</v>
      </c>
      <c r="F768" s="331"/>
      <c r="G768" s="333">
        <f t="shared" si="6"/>
        <v>4772.819999999997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289</v>
      </c>
      <c r="B769" s="330">
        <v>4</v>
      </c>
      <c r="C769" s="298">
        <v>46046</v>
      </c>
      <c r="D769" s="299" t="s">
        <v>334</v>
      </c>
      <c r="E769" s="331">
        <v>30.77</v>
      </c>
      <c r="F769" s="331"/>
      <c r="G769" s="333">
        <f t="shared" si="6"/>
        <v>4865.779999999997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289</v>
      </c>
      <c r="B770" s="330">
        <v>2</v>
      </c>
      <c r="C770" s="298">
        <v>46046</v>
      </c>
      <c r="D770" s="299" t="s">
        <v>358</v>
      </c>
      <c r="E770" s="331">
        <v>9.4700000000000006</v>
      </c>
      <c r="F770" s="331"/>
      <c r="G770" s="333">
        <f t="shared" si="6"/>
        <v>4896.5499999999975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6</v>
      </c>
      <c r="C771" s="298">
        <v>46046</v>
      </c>
      <c r="D771" s="299" t="s">
        <v>397</v>
      </c>
      <c r="E771" s="331">
        <v>53.59</v>
      </c>
      <c r="F771" s="331"/>
      <c r="G771" s="333">
        <f t="shared" si="6"/>
        <v>4906.0199999999977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1</v>
      </c>
      <c r="C772" s="298">
        <v>46046</v>
      </c>
      <c r="D772" s="299" t="s">
        <v>311</v>
      </c>
      <c r="E772" s="331">
        <v>61.64</v>
      </c>
      <c r="F772" s="331"/>
      <c r="G772" s="333">
        <f t="shared" si="6"/>
        <v>4959.6099999999979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289</v>
      </c>
      <c r="B773" s="330">
        <v>1</v>
      </c>
      <c r="C773" s="298">
        <v>46045</v>
      </c>
      <c r="D773" s="299" t="s">
        <v>304</v>
      </c>
      <c r="E773" s="331">
        <v>23.17</v>
      </c>
      <c r="F773" s="331"/>
      <c r="G773" s="333">
        <f t="shared" si="6"/>
        <v>5021.2499999999982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289</v>
      </c>
      <c r="B774" s="330">
        <v>4</v>
      </c>
      <c r="C774" s="298">
        <v>46045</v>
      </c>
      <c r="D774" s="299" t="s">
        <v>296</v>
      </c>
      <c r="E774" s="331">
        <v>62.77</v>
      </c>
      <c r="F774" s="331"/>
      <c r="G774" s="333">
        <f t="shared" si="6"/>
        <v>5044.4199999999983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6</v>
      </c>
      <c r="C775" s="298">
        <v>46045</v>
      </c>
      <c r="D775" s="299" t="s">
        <v>469</v>
      </c>
      <c r="E775" s="331">
        <v>105.51</v>
      </c>
      <c r="F775" s="331"/>
      <c r="G775" s="333">
        <f t="shared" si="6"/>
        <v>5107.1899999999987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289</v>
      </c>
      <c r="B776" s="330">
        <v>3</v>
      </c>
      <c r="C776" s="298">
        <v>46045</v>
      </c>
      <c r="D776" s="299" t="s">
        <v>334</v>
      </c>
      <c r="E776" s="331">
        <v>9.9499999999999993</v>
      </c>
      <c r="F776" s="331"/>
      <c r="G776" s="333">
        <f t="shared" si="6"/>
        <v>5212.6999999999989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289</v>
      </c>
      <c r="B777" s="330">
        <v>2</v>
      </c>
      <c r="C777" s="298">
        <v>46045</v>
      </c>
      <c r="D777" s="299" t="s">
        <v>358</v>
      </c>
      <c r="E777" s="331">
        <v>10.17</v>
      </c>
      <c r="F777" s="331"/>
      <c r="G777" s="333">
        <f t="shared" si="6"/>
        <v>5222.6499999999987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289</v>
      </c>
      <c r="B778" s="330">
        <v>2</v>
      </c>
      <c r="C778" s="298">
        <v>46045</v>
      </c>
      <c r="D778" s="299" t="s">
        <v>301</v>
      </c>
      <c r="E778" s="331">
        <v>32.200000000000003</v>
      </c>
      <c r="F778" s="331"/>
      <c r="G778" s="333">
        <f t="shared" si="6"/>
        <v>5232.8199999999988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294</v>
      </c>
      <c r="B779" s="330">
        <v>22</v>
      </c>
      <c r="C779" s="298">
        <v>46045</v>
      </c>
      <c r="D779" s="299" t="s">
        <v>863</v>
      </c>
      <c r="E779" s="331">
        <v>5.31</v>
      </c>
      <c r="F779" s="331"/>
      <c r="G779" s="333">
        <f t="shared" si="6"/>
        <v>5265.0199999999986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289</v>
      </c>
      <c r="B780" s="330">
        <v>8</v>
      </c>
      <c r="C780" s="298">
        <v>46044</v>
      </c>
      <c r="D780" s="299" t="s">
        <v>435</v>
      </c>
      <c r="E780" s="331">
        <v>73.95</v>
      </c>
      <c r="F780" s="331"/>
      <c r="G780" s="333">
        <f t="shared" si="6"/>
        <v>5270.329999999999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289</v>
      </c>
      <c r="B781" s="330">
        <v>2</v>
      </c>
      <c r="C781" s="298">
        <v>46044</v>
      </c>
      <c r="D781" s="299" t="s">
        <v>470</v>
      </c>
      <c r="E781" s="331">
        <v>28.68</v>
      </c>
      <c r="F781" s="331"/>
      <c r="G781" s="333">
        <f t="shared" si="6"/>
        <v>5344.2799999999988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289</v>
      </c>
      <c r="B782" s="330">
        <v>8</v>
      </c>
      <c r="C782" s="298">
        <v>46044</v>
      </c>
      <c r="D782" s="299" t="s">
        <v>357</v>
      </c>
      <c r="E782" s="331">
        <v>57.38</v>
      </c>
      <c r="F782" s="331"/>
      <c r="G782" s="333">
        <f t="shared" si="6"/>
        <v>5372.9599999999991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289</v>
      </c>
      <c r="B783" s="330">
        <v>2</v>
      </c>
      <c r="C783" s="298">
        <v>46044</v>
      </c>
      <c r="D783" s="299" t="s">
        <v>358</v>
      </c>
      <c r="E783" s="331">
        <v>9.4700000000000006</v>
      </c>
      <c r="F783" s="331"/>
      <c r="G783" s="333">
        <f t="shared" si="6"/>
        <v>5430.3399999999992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289</v>
      </c>
      <c r="B784" s="330">
        <v>2</v>
      </c>
      <c r="C784" s="298">
        <v>46044</v>
      </c>
      <c r="D784" s="299" t="s">
        <v>358</v>
      </c>
      <c r="E784" s="331">
        <v>7.18</v>
      </c>
      <c r="F784" s="331"/>
      <c r="G784" s="333">
        <f t="shared" si="6"/>
        <v>5439.8099999999995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287</v>
      </c>
      <c r="B785" s="330" t="s">
        <v>287</v>
      </c>
      <c r="C785" s="298">
        <v>46044</v>
      </c>
      <c r="D785" s="299" t="s">
        <v>315</v>
      </c>
      <c r="E785" s="331">
        <v>126.24</v>
      </c>
      <c r="F785" s="331">
        <v>126.24</v>
      </c>
      <c r="G785" s="333">
        <f t="shared" si="6"/>
        <v>5446.99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289</v>
      </c>
      <c r="B786" s="330">
        <v>8</v>
      </c>
      <c r="C786" s="298">
        <v>46043</v>
      </c>
      <c r="D786" s="299" t="s">
        <v>471</v>
      </c>
      <c r="E786" s="331">
        <v>17</v>
      </c>
      <c r="F786" s="331"/>
      <c r="G786" s="333">
        <f t="shared" si="6"/>
        <v>5446.99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289</v>
      </c>
      <c r="B787" s="330">
        <v>1</v>
      </c>
      <c r="C787" s="298">
        <v>46043</v>
      </c>
      <c r="D787" s="299" t="s">
        <v>329</v>
      </c>
      <c r="E787" s="331">
        <v>24.75</v>
      </c>
      <c r="F787" s="331"/>
      <c r="G787" s="333">
        <f t="shared" si="6"/>
        <v>5463.99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291</v>
      </c>
      <c r="B788" s="330">
        <v>39</v>
      </c>
      <c r="C788" s="298">
        <v>46043</v>
      </c>
      <c r="D788" s="299" t="s">
        <v>292</v>
      </c>
      <c r="E788" s="331"/>
      <c r="F788" s="331">
        <v>3378.82</v>
      </c>
      <c r="G788" s="333">
        <f t="shared" si="6"/>
        <v>5488.74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294</v>
      </c>
      <c r="B789" s="330">
        <v>23</v>
      </c>
      <c r="C789" s="298">
        <v>46043</v>
      </c>
      <c r="D789" s="299" t="s">
        <v>67</v>
      </c>
      <c r="E789" s="331">
        <v>650.88</v>
      </c>
      <c r="F789" s="331"/>
      <c r="G789" s="333">
        <f t="shared" si="6"/>
        <v>2109.9199999999992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287</v>
      </c>
      <c r="B790" s="330" t="s">
        <v>287</v>
      </c>
      <c r="C790" s="298">
        <v>46043</v>
      </c>
      <c r="D790" s="299" t="s">
        <v>472</v>
      </c>
      <c r="E790" s="331">
        <v>100</v>
      </c>
      <c r="F790" s="331">
        <v>100</v>
      </c>
      <c r="G790" s="333">
        <f t="shared" si="6"/>
        <v>2760.7999999999993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2</v>
      </c>
      <c r="C791" s="298">
        <v>46043</v>
      </c>
      <c r="D791" s="299" t="s">
        <v>301</v>
      </c>
      <c r="E791" s="331">
        <v>20</v>
      </c>
      <c r="F791" s="331"/>
      <c r="G791" s="333">
        <f t="shared" si="6"/>
        <v>2760.7999999999993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289</v>
      </c>
      <c r="B792" s="330">
        <v>8</v>
      </c>
      <c r="C792" s="298">
        <v>46043</v>
      </c>
      <c r="D792" s="299" t="s">
        <v>295</v>
      </c>
      <c r="E792" s="331">
        <v>6.38</v>
      </c>
      <c r="F792" s="331"/>
      <c r="G792" s="333">
        <f t="shared" si="6"/>
        <v>2780.7999999999993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289</v>
      </c>
      <c r="B793" s="330">
        <v>2</v>
      </c>
      <c r="C793" s="298">
        <v>46043</v>
      </c>
      <c r="D793" s="299" t="s">
        <v>295</v>
      </c>
      <c r="E793" s="331">
        <v>17.29</v>
      </c>
      <c r="F793" s="331"/>
      <c r="G793" s="333">
        <f t="shared" si="6"/>
        <v>2787.1799999999994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2</v>
      </c>
      <c r="C794" s="298">
        <v>46043</v>
      </c>
      <c r="D794" s="299" t="s">
        <v>358</v>
      </c>
      <c r="E794" s="331">
        <v>14.86</v>
      </c>
      <c r="F794" s="331"/>
      <c r="G794" s="333">
        <f t="shared" si="6"/>
        <v>2804.4699999999993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289</v>
      </c>
      <c r="B795" s="330">
        <v>2</v>
      </c>
      <c r="C795" s="298">
        <v>46042</v>
      </c>
      <c r="D795" s="299" t="s">
        <v>371</v>
      </c>
      <c r="E795" s="331">
        <v>13.4</v>
      </c>
      <c r="F795" s="331"/>
      <c r="G795" s="333">
        <f t="shared" si="6"/>
        <v>2819.3299999999995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289</v>
      </c>
      <c r="B796" s="330">
        <v>2</v>
      </c>
      <c r="C796" s="298">
        <v>46042</v>
      </c>
      <c r="D796" s="299" t="s">
        <v>371</v>
      </c>
      <c r="E796" s="331">
        <v>5.97</v>
      </c>
      <c r="F796" s="331"/>
      <c r="G796" s="333">
        <f t="shared" si="6"/>
        <v>2832.7299999999996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294</v>
      </c>
      <c r="B797" s="330">
        <v>22</v>
      </c>
      <c r="C797" s="298">
        <v>46042</v>
      </c>
      <c r="D797" s="299" t="s">
        <v>323</v>
      </c>
      <c r="E797" s="331">
        <v>18.09</v>
      </c>
      <c r="F797" s="331"/>
      <c r="G797" s="333">
        <f t="shared" si="6"/>
        <v>2838.6999999999994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294</v>
      </c>
      <c r="B798" s="330">
        <v>17</v>
      </c>
      <c r="C798" s="298">
        <v>46042</v>
      </c>
      <c r="D798" s="299" t="s">
        <v>188</v>
      </c>
      <c r="E798" s="331">
        <v>42.65</v>
      </c>
      <c r="F798" s="331"/>
      <c r="G798" s="333">
        <f t="shared" si="6"/>
        <v>2856.7899999999995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335</v>
      </c>
      <c r="B799" s="330" t="s">
        <v>335</v>
      </c>
      <c r="C799" s="298">
        <v>46042</v>
      </c>
      <c r="D799" s="299" t="s">
        <v>336</v>
      </c>
      <c r="E799" s="331">
        <v>130.51</v>
      </c>
      <c r="F799" s="331"/>
      <c r="G799" s="333">
        <f t="shared" si="6"/>
        <v>2899.4399999999996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294</v>
      </c>
      <c r="B800" s="330">
        <v>15</v>
      </c>
      <c r="C800" s="298">
        <v>46042</v>
      </c>
      <c r="D800" s="299" t="s">
        <v>185</v>
      </c>
      <c r="E800" s="331">
        <v>132.4</v>
      </c>
      <c r="F800" s="331"/>
      <c r="G800" s="333">
        <f t="shared" si="6"/>
        <v>3029.9499999999994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294</v>
      </c>
      <c r="B801" s="330">
        <v>23</v>
      </c>
      <c r="C801" s="298">
        <v>46042</v>
      </c>
      <c r="D801" s="299" t="s">
        <v>63</v>
      </c>
      <c r="E801" s="331">
        <v>529.46</v>
      </c>
      <c r="F801" s="331"/>
      <c r="G801" s="333">
        <f t="shared" si="6"/>
        <v>3162.3499999999995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289</v>
      </c>
      <c r="B802" s="330">
        <v>6</v>
      </c>
      <c r="C802" s="298">
        <v>46042</v>
      </c>
      <c r="D802" s="299" t="s">
        <v>300</v>
      </c>
      <c r="E802" s="331">
        <v>51.63</v>
      </c>
      <c r="F802" s="331"/>
      <c r="G802" s="333">
        <f t="shared" si="6"/>
        <v>3691.8099999999995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2</v>
      </c>
      <c r="C803" s="298">
        <v>46042</v>
      </c>
      <c r="D803" s="299" t="s">
        <v>296</v>
      </c>
      <c r="E803" s="331">
        <v>11.17</v>
      </c>
      <c r="F803" s="331"/>
      <c r="G803" s="333">
        <f t="shared" si="6"/>
        <v>3743.4399999999996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4</v>
      </c>
      <c r="C804" s="298">
        <v>46042</v>
      </c>
      <c r="D804" s="299" t="s">
        <v>296</v>
      </c>
      <c r="E804" s="331">
        <v>57.37</v>
      </c>
      <c r="F804" s="331"/>
      <c r="G804" s="333">
        <f t="shared" si="6"/>
        <v>3754.6099999999997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294</v>
      </c>
      <c r="B805" s="330">
        <v>22</v>
      </c>
      <c r="C805" s="298">
        <v>46042</v>
      </c>
      <c r="D805" s="299" t="s">
        <v>328</v>
      </c>
      <c r="E805" s="331">
        <v>7.46</v>
      </c>
      <c r="F805" s="331"/>
      <c r="G805" s="333">
        <f t="shared" si="6"/>
        <v>3811.9799999999996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289</v>
      </c>
      <c r="B806" s="330">
        <v>4</v>
      </c>
      <c r="C806" s="298">
        <v>46042</v>
      </c>
      <c r="D806" s="299" t="s">
        <v>310</v>
      </c>
      <c r="E806" s="331">
        <v>28.91</v>
      </c>
      <c r="F806" s="331"/>
      <c r="G806" s="333">
        <f t="shared" si="6"/>
        <v>3819.4399999999996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289</v>
      </c>
      <c r="B807" s="330">
        <v>6</v>
      </c>
      <c r="C807" s="298">
        <v>46040</v>
      </c>
      <c r="D807" s="299" t="s">
        <v>300</v>
      </c>
      <c r="E807" s="331">
        <v>31.35</v>
      </c>
      <c r="F807" s="331"/>
      <c r="G807" s="333">
        <f t="shared" si="6"/>
        <v>3848.3499999999995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8</v>
      </c>
      <c r="C808" s="298">
        <v>46040</v>
      </c>
      <c r="D808" s="299" t="s">
        <v>473</v>
      </c>
      <c r="E808" s="331">
        <v>124.75</v>
      </c>
      <c r="F808" s="331"/>
      <c r="G808" s="333">
        <f t="shared" si="6"/>
        <v>3879.6999999999994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289</v>
      </c>
      <c r="B809" s="330">
        <v>3</v>
      </c>
      <c r="C809" s="298">
        <v>46040</v>
      </c>
      <c r="D809" s="299" t="s">
        <v>320</v>
      </c>
      <c r="E809" s="331">
        <v>11.3</v>
      </c>
      <c r="F809" s="331"/>
      <c r="G809" s="333">
        <f t="shared" si="6"/>
        <v>4004.4499999999994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294</v>
      </c>
      <c r="B810" s="330">
        <v>22</v>
      </c>
      <c r="C810" s="298">
        <v>46040</v>
      </c>
      <c r="D810" s="299" t="s">
        <v>401</v>
      </c>
      <c r="E810" s="331">
        <v>13.84</v>
      </c>
      <c r="F810" s="331"/>
      <c r="G810" s="333">
        <f t="shared" si="6"/>
        <v>4015.7499999999995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289</v>
      </c>
      <c r="B811" s="330">
        <v>1</v>
      </c>
      <c r="C811" s="298">
        <v>46040</v>
      </c>
      <c r="D811" s="299" t="s">
        <v>306</v>
      </c>
      <c r="E811" s="331">
        <v>92.06</v>
      </c>
      <c r="F811" s="331"/>
      <c r="G811" s="333">
        <f t="shared" si="6"/>
        <v>4029.5899999999997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289</v>
      </c>
      <c r="B812" s="330">
        <v>7</v>
      </c>
      <c r="C812" s="298">
        <v>46040</v>
      </c>
      <c r="D812" s="299" t="s">
        <v>338</v>
      </c>
      <c r="E812" s="331">
        <v>78.47</v>
      </c>
      <c r="F812" s="331"/>
      <c r="G812" s="333">
        <f t="shared" si="6"/>
        <v>4121.6499999999996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289</v>
      </c>
      <c r="B813" s="330">
        <v>1</v>
      </c>
      <c r="C813" s="298">
        <v>46040</v>
      </c>
      <c r="D813" s="299" t="s">
        <v>393</v>
      </c>
      <c r="E813" s="331">
        <v>28.22</v>
      </c>
      <c r="F813" s="331"/>
      <c r="G813" s="333">
        <f t="shared" si="6"/>
        <v>4200.12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289</v>
      </c>
      <c r="B814" s="330">
        <v>2</v>
      </c>
      <c r="C814" s="298">
        <v>46040</v>
      </c>
      <c r="D814" s="299" t="s">
        <v>392</v>
      </c>
      <c r="E814" s="331">
        <v>32.729999999999997</v>
      </c>
      <c r="F814" s="331"/>
      <c r="G814" s="333">
        <f t="shared" si="6"/>
        <v>4228.34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294</v>
      </c>
      <c r="B815" s="330">
        <v>42</v>
      </c>
      <c r="C815" s="298">
        <v>46039</v>
      </c>
      <c r="D815" s="299" t="s">
        <v>333</v>
      </c>
      <c r="E815" s="331">
        <v>29.8</v>
      </c>
      <c r="F815" s="331"/>
      <c r="G815" s="333">
        <f t="shared" si="6"/>
        <v>4261.07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294</v>
      </c>
      <c r="B816" s="330">
        <v>43</v>
      </c>
      <c r="C816" s="298">
        <v>46039</v>
      </c>
      <c r="D816" s="299" t="s">
        <v>333</v>
      </c>
      <c r="E816" s="331">
        <v>22.35</v>
      </c>
      <c r="F816" s="331"/>
      <c r="G816" s="333">
        <f t="shared" si="6"/>
        <v>4290.87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289</v>
      </c>
      <c r="B817" s="330">
        <v>8</v>
      </c>
      <c r="C817" s="298">
        <v>46039</v>
      </c>
      <c r="D817" s="299" t="s">
        <v>319</v>
      </c>
      <c r="E817" s="331">
        <v>36.92</v>
      </c>
      <c r="F817" s="331"/>
      <c r="G817" s="333">
        <f t="shared" si="6"/>
        <v>4313.22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1</v>
      </c>
      <c r="C818" s="298">
        <v>46039</v>
      </c>
      <c r="D818" s="299" t="s">
        <v>311</v>
      </c>
      <c r="E818" s="331">
        <v>117.89</v>
      </c>
      <c r="F818" s="331"/>
      <c r="G818" s="333">
        <f t="shared" si="6"/>
        <v>4350.1400000000003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1</v>
      </c>
      <c r="C819" s="298">
        <v>46039</v>
      </c>
      <c r="D819" s="299" t="s">
        <v>329</v>
      </c>
      <c r="E819" s="331">
        <v>196.36</v>
      </c>
      <c r="F819" s="331"/>
      <c r="G819" s="333">
        <f t="shared" si="6"/>
        <v>4468.0300000000007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294</v>
      </c>
      <c r="B820" s="330">
        <v>21</v>
      </c>
      <c r="C820" s="298">
        <v>46039</v>
      </c>
      <c r="D820" s="299" t="s">
        <v>194</v>
      </c>
      <c r="E820" s="331">
        <v>70.2</v>
      </c>
      <c r="F820" s="331"/>
      <c r="G820" s="333">
        <f t="shared" si="6"/>
        <v>4664.3900000000003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289</v>
      </c>
      <c r="B821" s="330">
        <v>2</v>
      </c>
      <c r="C821" s="298">
        <v>46038</v>
      </c>
      <c r="D821" s="299" t="s">
        <v>324</v>
      </c>
      <c r="E821" s="331">
        <v>13.14</v>
      </c>
      <c r="F821" s="331"/>
      <c r="G821" s="333">
        <f t="shared" si="6"/>
        <v>4734.59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2</v>
      </c>
      <c r="C822" s="298">
        <v>46038</v>
      </c>
      <c r="D822" s="299" t="s">
        <v>296</v>
      </c>
      <c r="E822" s="331">
        <v>18.489999999999998</v>
      </c>
      <c r="F822" s="331"/>
      <c r="G822" s="333">
        <f t="shared" si="6"/>
        <v>4747.7300000000005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291</v>
      </c>
      <c r="B823" s="330">
        <v>41</v>
      </c>
      <c r="C823" s="298">
        <v>46038</v>
      </c>
      <c r="D823" s="299" t="s">
        <v>474</v>
      </c>
      <c r="E823" s="331"/>
      <c r="F823" s="331">
        <v>800</v>
      </c>
      <c r="G823" s="333">
        <f t="shared" si="6"/>
        <v>4766.22</v>
      </c>
      <c r="H823" s="334" t="s">
        <v>298</v>
      </c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294</v>
      </c>
      <c r="B824" s="330">
        <v>18</v>
      </c>
      <c r="C824" s="298">
        <v>46038</v>
      </c>
      <c r="D824" s="299" t="s">
        <v>361</v>
      </c>
      <c r="E824" s="331">
        <v>400</v>
      </c>
      <c r="F824" s="331"/>
      <c r="G824" s="333">
        <f t="shared" si="6"/>
        <v>3966.2200000000003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294</v>
      </c>
      <c r="B825" s="330">
        <v>19</v>
      </c>
      <c r="C825" s="298">
        <v>46038</v>
      </c>
      <c r="D825" s="299" t="s">
        <v>191</v>
      </c>
      <c r="E825" s="331">
        <v>200</v>
      </c>
      <c r="F825" s="331"/>
      <c r="G825" s="333">
        <f t="shared" si="6"/>
        <v>4366.22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294</v>
      </c>
      <c r="B826" s="330">
        <v>11</v>
      </c>
      <c r="C826" s="298">
        <v>46038</v>
      </c>
      <c r="D826" s="299" t="s">
        <v>178</v>
      </c>
      <c r="E826" s="331">
        <v>267.95999999999998</v>
      </c>
      <c r="F826" s="331"/>
      <c r="G826" s="333">
        <f t="shared" si="6"/>
        <v>4566.22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289</v>
      </c>
      <c r="B827" s="330">
        <v>8</v>
      </c>
      <c r="C827" s="298">
        <v>46037</v>
      </c>
      <c r="D827" s="299" t="s">
        <v>357</v>
      </c>
      <c r="E827" s="331">
        <v>59.95</v>
      </c>
      <c r="F827" s="331"/>
      <c r="G827" s="333">
        <f t="shared" si="6"/>
        <v>4834.18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289</v>
      </c>
      <c r="B828" s="330">
        <v>2</v>
      </c>
      <c r="C828" s="298">
        <v>46037</v>
      </c>
      <c r="D828" s="299" t="s">
        <v>357</v>
      </c>
      <c r="E828" s="331">
        <v>59.96</v>
      </c>
      <c r="F828" s="331"/>
      <c r="G828" s="333">
        <f t="shared" si="6"/>
        <v>4894.13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289</v>
      </c>
      <c r="B829" s="330">
        <v>8</v>
      </c>
      <c r="C829" s="298">
        <v>46037</v>
      </c>
      <c r="D829" s="299" t="s">
        <v>319</v>
      </c>
      <c r="E829" s="331">
        <v>12.43</v>
      </c>
      <c r="F829" s="331"/>
      <c r="G829" s="333">
        <f t="shared" si="6"/>
        <v>4954.09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289</v>
      </c>
      <c r="B830" s="330">
        <v>2</v>
      </c>
      <c r="C830" s="298">
        <v>46037</v>
      </c>
      <c r="D830" s="299" t="s">
        <v>296</v>
      </c>
      <c r="E830" s="331">
        <v>11.07</v>
      </c>
      <c r="F830" s="331"/>
      <c r="G830" s="333">
        <f t="shared" si="6"/>
        <v>4966.5200000000004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289</v>
      </c>
      <c r="B831" s="330">
        <v>4</v>
      </c>
      <c r="C831" s="298">
        <v>46037</v>
      </c>
      <c r="D831" s="299" t="s">
        <v>296</v>
      </c>
      <c r="E831" s="331">
        <v>52.3</v>
      </c>
      <c r="F831" s="331"/>
      <c r="G831" s="333">
        <f t="shared" si="6"/>
        <v>4977.59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6</v>
      </c>
      <c r="C832" s="298">
        <v>46037</v>
      </c>
      <c r="D832" s="299" t="s">
        <v>436</v>
      </c>
      <c r="E832" s="331">
        <v>50</v>
      </c>
      <c r="F832" s="331"/>
      <c r="G832" s="333">
        <f t="shared" si="6"/>
        <v>5029.8900000000003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291</v>
      </c>
      <c r="B833" s="330">
        <v>38</v>
      </c>
      <c r="C833" s="298">
        <v>46037</v>
      </c>
      <c r="D833" s="299" t="s">
        <v>293</v>
      </c>
      <c r="E833" s="331"/>
      <c r="F833" s="331">
        <v>4365.67</v>
      </c>
      <c r="G833" s="333">
        <f t="shared" si="6"/>
        <v>5079.8900000000003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289</v>
      </c>
      <c r="B834" s="330">
        <v>4</v>
      </c>
      <c r="C834" s="298">
        <v>46036</v>
      </c>
      <c r="D834" s="299" t="s">
        <v>295</v>
      </c>
      <c r="E834" s="331">
        <v>30.91</v>
      </c>
      <c r="F834" s="331"/>
      <c r="G834" s="333">
        <f t="shared" si="6"/>
        <v>714.22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3</v>
      </c>
      <c r="C835" s="298">
        <v>46036</v>
      </c>
      <c r="D835" s="299" t="s">
        <v>348</v>
      </c>
      <c r="E835" s="331">
        <v>8.67</v>
      </c>
      <c r="F835" s="331"/>
      <c r="G835" s="333">
        <f t="shared" si="6"/>
        <v>745.13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289</v>
      </c>
      <c r="B836" s="330">
        <v>3</v>
      </c>
      <c r="C836" s="298">
        <v>46035</v>
      </c>
      <c r="D836" s="299" t="s">
        <v>351</v>
      </c>
      <c r="E836" s="331">
        <v>25.01</v>
      </c>
      <c r="F836" s="331"/>
      <c r="G836" s="333">
        <f t="shared" si="6"/>
        <v>753.8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289</v>
      </c>
      <c r="B837" s="330">
        <v>6</v>
      </c>
      <c r="C837" s="298">
        <v>46035</v>
      </c>
      <c r="D837" s="299" t="s">
        <v>412</v>
      </c>
      <c r="E837" s="331">
        <v>-5.9</v>
      </c>
      <c r="F837" s="331"/>
      <c r="G837" s="333">
        <f t="shared" si="6"/>
        <v>778.81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6</v>
      </c>
      <c r="C838" s="298">
        <v>46035</v>
      </c>
      <c r="D838" s="299" t="s">
        <v>446</v>
      </c>
      <c r="E838" s="331">
        <v>-0.03</v>
      </c>
      <c r="F838" s="331"/>
      <c r="G838" s="333">
        <f t="shared" si="6"/>
        <v>772.91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294</v>
      </c>
      <c r="B839" s="330">
        <v>43</v>
      </c>
      <c r="C839" s="298">
        <v>46035</v>
      </c>
      <c r="D839" s="299" t="s">
        <v>201</v>
      </c>
      <c r="E839" s="331">
        <v>44.18</v>
      </c>
      <c r="F839" s="331"/>
      <c r="G839" s="333">
        <f t="shared" si="6"/>
        <v>772.88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294</v>
      </c>
      <c r="B840" s="330">
        <v>42</v>
      </c>
      <c r="C840" s="298">
        <v>46035</v>
      </c>
      <c r="D840" s="299" t="s">
        <v>200</v>
      </c>
      <c r="E840" s="331">
        <v>51.19</v>
      </c>
      <c r="F840" s="331"/>
      <c r="G840" s="333">
        <f t="shared" si="6"/>
        <v>817.06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4</v>
      </c>
      <c r="C841" s="298">
        <v>46035</v>
      </c>
      <c r="D841" s="299" t="s">
        <v>295</v>
      </c>
      <c r="E841" s="331">
        <v>28.15</v>
      </c>
      <c r="F841" s="331"/>
      <c r="G841" s="333">
        <f t="shared" si="6"/>
        <v>868.25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289</v>
      </c>
      <c r="B842" s="330">
        <v>3</v>
      </c>
      <c r="C842" s="298">
        <v>46035</v>
      </c>
      <c r="D842" s="299" t="s">
        <v>296</v>
      </c>
      <c r="E842" s="331">
        <v>20.85</v>
      </c>
      <c r="F842" s="331"/>
      <c r="G842" s="333">
        <f t="shared" si="6"/>
        <v>896.4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1</v>
      </c>
      <c r="C843" s="298">
        <v>46034</v>
      </c>
      <c r="D843" s="299" t="s">
        <v>306</v>
      </c>
      <c r="E843" s="331">
        <v>145.81</v>
      </c>
      <c r="F843" s="331"/>
      <c r="G843" s="333">
        <f t="shared" si="6"/>
        <v>917.25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289</v>
      </c>
      <c r="B844" s="330">
        <v>2</v>
      </c>
      <c r="C844" s="298">
        <v>46034</v>
      </c>
      <c r="D844" s="299" t="s">
        <v>424</v>
      </c>
      <c r="E844" s="331">
        <v>25.22</v>
      </c>
      <c r="F844" s="331"/>
      <c r="G844" s="333">
        <f t="shared" si="6"/>
        <v>1063.06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289</v>
      </c>
      <c r="B845" s="330">
        <v>2</v>
      </c>
      <c r="C845" s="298">
        <v>46033</v>
      </c>
      <c r="D845" s="299" t="s">
        <v>326</v>
      </c>
      <c r="E845" s="331">
        <v>49.38</v>
      </c>
      <c r="F845" s="331"/>
      <c r="G845" s="333">
        <f t="shared" si="6"/>
        <v>1088.28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294</v>
      </c>
      <c r="B846" s="330">
        <v>22</v>
      </c>
      <c r="C846" s="298">
        <v>46033</v>
      </c>
      <c r="D846" s="299" t="s">
        <v>352</v>
      </c>
      <c r="E846" s="331">
        <v>19.16</v>
      </c>
      <c r="F846" s="331"/>
      <c r="G846" s="333">
        <f t="shared" si="6"/>
        <v>1137.6600000000001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289</v>
      </c>
      <c r="B847" s="330">
        <v>6</v>
      </c>
      <c r="C847" s="298">
        <v>46033</v>
      </c>
      <c r="D847" s="299" t="s">
        <v>312</v>
      </c>
      <c r="E847" s="331">
        <v>39.86</v>
      </c>
      <c r="F847" s="331"/>
      <c r="G847" s="333">
        <f t="shared" si="6"/>
        <v>1156.8200000000002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289</v>
      </c>
      <c r="B848" s="330">
        <v>7</v>
      </c>
      <c r="C848" s="298">
        <v>46033</v>
      </c>
      <c r="D848" s="299" t="s">
        <v>444</v>
      </c>
      <c r="E848" s="331">
        <v>165.05</v>
      </c>
      <c r="F848" s="331"/>
      <c r="G848" s="333">
        <f t="shared" si="6"/>
        <v>1196.68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294</v>
      </c>
      <c r="B849" s="330">
        <v>24</v>
      </c>
      <c r="C849" s="298">
        <v>46032</v>
      </c>
      <c r="D849" s="299" t="s">
        <v>861</v>
      </c>
      <c r="E849" s="331">
        <v>83.42</v>
      </c>
      <c r="F849" s="331"/>
      <c r="G849" s="333">
        <f t="shared" si="6"/>
        <v>1361.73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289</v>
      </c>
      <c r="B850" s="330">
        <v>4</v>
      </c>
      <c r="C850" s="298">
        <v>46032</v>
      </c>
      <c r="D850" s="299" t="s">
        <v>296</v>
      </c>
      <c r="E850" s="331">
        <v>30.4</v>
      </c>
      <c r="F850" s="331"/>
      <c r="G850" s="333">
        <f t="shared" si="6"/>
        <v>1445.15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289</v>
      </c>
      <c r="B851" s="330">
        <v>2</v>
      </c>
      <c r="C851" s="298">
        <v>46032</v>
      </c>
      <c r="D851" s="299" t="s">
        <v>296</v>
      </c>
      <c r="E851" s="331">
        <v>13.83</v>
      </c>
      <c r="F851" s="331"/>
      <c r="G851" s="333">
        <f t="shared" si="6"/>
        <v>1475.5500000000002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289</v>
      </c>
      <c r="B852" s="330">
        <v>2</v>
      </c>
      <c r="C852" s="298">
        <v>46032</v>
      </c>
      <c r="D852" s="299" t="s">
        <v>473</v>
      </c>
      <c r="E852" s="331">
        <v>100</v>
      </c>
      <c r="F852" s="331"/>
      <c r="G852" s="333">
        <f t="shared" si="6"/>
        <v>1489.38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289</v>
      </c>
      <c r="B853" s="330">
        <v>1</v>
      </c>
      <c r="C853" s="298">
        <v>46032</v>
      </c>
      <c r="D853" s="299" t="s">
        <v>304</v>
      </c>
      <c r="E853" s="331">
        <v>55.68</v>
      </c>
      <c r="F853" s="331"/>
      <c r="G853" s="333">
        <f t="shared" si="6"/>
        <v>1589.38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289</v>
      </c>
      <c r="B854" s="330">
        <v>2</v>
      </c>
      <c r="C854" s="298">
        <v>46031</v>
      </c>
      <c r="D854" s="299" t="s">
        <v>358</v>
      </c>
      <c r="E854" s="331">
        <v>9.4700000000000006</v>
      </c>
      <c r="F854" s="331"/>
      <c r="G854" s="333">
        <f t="shared" si="6"/>
        <v>1645.0600000000002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289</v>
      </c>
      <c r="B855" s="330">
        <v>5</v>
      </c>
      <c r="C855" s="298">
        <v>46031</v>
      </c>
      <c r="D855" s="299" t="s">
        <v>475</v>
      </c>
      <c r="E855" s="331">
        <v>50</v>
      </c>
      <c r="F855" s="331"/>
      <c r="G855" s="333">
        <f t="shared" si="6"/>
        <v>1654.5300000000002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289</v>
      </c>
      <c r="B856" s="330">
        <v>8</v>
      </c>
      <c r="C856" s="298">
        <v>46030</v>
      </c>
      <c r="D856" s="299" t="s">
        <v>476</v>
      </c>
      <c r="E856" s="331">
        <v>32.619999999999997</v>
      </c>
      <c r="F856" s="331"/>
      <c r="G856" s="333">
        <f t="shared" si="6"/>
        <v>1704.5300000000002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291</v>
      </c>
      <c r="B857" s="330">
        <v>39</v>
      </c>
      <c r="C857" s="298">
        <v>46030</v>
      </c>
      <c r="D857" s="299" t="s">
        <v>292</v>
      </c>
      <c r="E857" s="331"/>
      <c r="F857" s="331">
        <v>2729.22</v>
      </c>
      <c r="G857" s="333">
        <f t="shared" si="6"/>
        <v>1737.15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289</v>
      </c>
      <c r="B858" s="330">
        <v>2</v>
      </c>
      <c r="C858" s="298">
        <v>46030</v>
      </c>
      <c r="D858" s="299" t="s">
        <v>296</v>
      </c>
      <c r="E858" s="331">
        <v>6.37</v>
      </c>
      <c r="F858" s="331"/>
      <c r="G858" s="333">
        <f t="shared" si="6"/>
        <v>-992.06999999999971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289</v>
      </c>
      <c r="B859" s="330">
        <v>4</v>
      </c>
      <c r="C859" s="298">
        <v>46030</v>
      </c>
      <c r="D859" s="299" t="s">
        <v>296</v>
      </c>
      <c r="E859" s="331">
        <v>32.119999999999997</v>
      </c>
      <c r="F859" s="331"/>
      <c r="G859" s="333">
        <f t="shared" si="6"/>
        <v>-985.6999999999997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2</v>
      </c>
      <c r="C860" s="298">
        <v>46030</v>
      </c>
      <c r="D860" s="299" t="s">
        <v>358</v>
      </c>
      <c r="E860" s="331">
        <v>9.4700000000000006</v>
      </c>
      <c r="F860" s="331"/>
      <c r="G860" s="333">
        <f t="shared" si="6"/>
        <v>-953.5799999999997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2</v>
      </c>
      <c r="C861" s="298">
        <v>46030</v>
      </c>
      <c r="D861" s="299" t="s">
        <v>386</v>
      </c>
      <c r="E861" s="331">
        <v>21.18</v>
      </c>
      <c r="F861" s="331"/>
      <c r="G861" s="333">
        <f t="shared" si="6"/>
        <v>-944.10999999999967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335</v>
      </c>
      <c r="B862" s="330" t="s">
        <v>335</v>
      </c>
      <c r="C862" s="298">
        <v>46029</v>
      </c>
      <c r="D862" s="299" t="s">
        <v>447</v>
      </c>
      <c r="E862" s="331">
        <v>52.66</v>
      </c>
      <c r="F862" s="331"/>
      <c r="G862" s="333">
        <f t="shared" si="6"/>
        <v>-922.92999999999972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294</v>
      </c>
      <c r="B863" s="330">
        <v>13</v>
      </c>
      <c r="C863" s="298">
        <v>46029</v>
      </c>
      <c r="D863" s="299" t="s">
        <v>182</v>
      </c>
      <c r="E863" s="331">
        <v>167.42</v>
      </c>
      <c r="F863" s="331"/>
      <c r="G863" s="333">
        <f t="shared" si="6"/>
        <v>-870.26999999999975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289</v>
      </c>
      <c r="B864" s="330">
        <v>4</v>
      </c>
      <c r="C864" s="298">
        <v>46029</v>
      </c>
      <c r="D864" s="299" t="s">
        <v>296</v>
      </c>
      <c r="E864" s="331">
        <v>30.81</v>
      </c>
      <c r="F864" s="331"/>
      <c r="G864" s="333">
        <f t="shared" si="6"/>
        <v>-702.8499999999998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2</v>
      </c>
      <c r="C865" s="298">
        <v>46029</v>
      </c>
      <c r="D865" s="299" t="s">
        <v>358</v>
      </c>
      <c r="E865" s="331">
        <v>9.4700000000000006</v>
      </c>
      <c r="F865" s="331"/>
      <c r="G865" s="333">
        <f t="shared" si="6"/>
        <v>-672.03999999999985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294</v>
      </c>
      <c r="B866" s="330">
        <v>22</v>
      </c>
      <c r="C866" s="298">
        <v>46029</v>
      </c>
      <c r="D866" s="299" t="s">
        <v>477</v>
      </c>
      <c r="E866" s="331">
        <v>148.04</v>
      </c>
      <c r="F866" s="331"/>
      <c r="G866" s="333">
        <f t="shared" si="6"/>
        <v>-662.56999999999982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294</v>
      </c>
      <c r="B867" s="330">
        <v>14</v>
      </c>
      <c r="C867" s="298">
        <v>46028</v>
      </c>
      <c r="D867" s="299" t="s">
        <v>366</v>
      </c>
      <c r="E867" s="331">
        <v>66.67</v>
      </c>
      <c r="F867" s="331"/>
      <c r="G867" s="333">
        <f t="shared" si="6"/>
        <v>-514.52999999999986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289</v>
      </c>
      <c r="B868" s="330">
        <v>3</v>
      </c>
      <c r="C868" s="298">
        <v>46028</v>
      </c>
      <c r="D868" s="299" t="s">
        <v>296</v>
      </c>
      <c r="E868" s="331">
        <v>5.7</v>
      </c>
      <c r="F868" s="331"/>
      <c r="G868" s="333">
        <f t="shared" si="6"/>
        <v>-447.8599999999999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294</v>
      </c>
      <c r="B869" s="330">
        <v>21</v>
      </c>
      <c r="C869" s="298">
        <v>46028</v>
      </c>
      <c r="D869" s="299" t="s">
        <v>194</v>
      </c>
      <c r="E869" s="331">
        <v>30.59</v>
      </c>
      <c r="F869" s="331"/>
      <c r="G869" s="333">
        <f t="shared" si="6"/>
        <v>-442.15999999999991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294</v>
      </c>
      <c r="B870" s="330">
        <v>17</v>
      </c>
      <c r="C870" s="298">
        <v>46027</v>
      </c>
      <c r="D870" s="299" t="s">
        <v>370</v>
      </c>
      <c r="E870" s="331">
        <v>133.91999999999999</v>
      </c>
      <c r="F870" s="331"/>
      <c r="G870" s="333">
        <f t="shared" si="6"/>
        <v>-411.56999999999994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294</v>
      </c>
      <c r="B871" s="330">
        <v>17</v>
      </c>
      <c r="C871" s="298">
        <v>46027</v>
      </c>
      <c r="D871" s="299" t="s">
        <v>370</v>
      </c>
      <c r="E871" s="331">
        <v>62</v>
      </c>
      <c r="F871" s="331"/>
      <c r="G871" s="333">
        <f t="shared" si="6"/>
        <v>-277.64999999999992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289</v>
      </c>
      <c r="B872" s="330">
        <v>6</v>
      </c>
      <c r="C872" s="298">
        <v>46027</v>
      </c>
      <c r="D872" s="299" t="s">
        <v>300</v>
      </c>
      <c r="E872" s="331">
        <v>10.64</v>
      </c>
      <c r="F872" s="331"/>
      <c r="G872" s="333">
        <f t="shared" si="6"/>
        <v>-215.64999999999992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289</v>
      </c>
      <c r="B873" s="330">
        <v>8</v>
      </c>
      <c r="C873" s="298">
        <v>46027</v>
      </c>
      <c r="D873" s="299" t="s">
        <v>319</v>
      </c>
      <c r="E873" s="331">
        <v>17.440000000000001</v>
      </c>
      <c r="F873" s="331"/>
      <c r="G873" s="333">
        <f t="shared" si="6"/>
        <v>-205.00999999999991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289</v>
      </c>
      <c r="B874" s="330">
        <v>1</v>
      </c>
      <c r="C874" s="298">
        <v>46027</v>
      </c>
      <c r="D874" s="299" t="s">
        <v>306</v>
      </c>
      <c r="E874" s="331">
        <v>216.19</v>
      </c>
      <c r="F874" s="331"/>
      <c r="G874" s="333">
        <f t="shared" si="6"/>
        <v>-187.56999999999991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2</v>
      </c>
      <c r="C875" s="298">
        <v>46027</v>
      </c>
      <c r="D875" s="299" t="s">
        <v>478</v>
      </c>
      <c r="E875" s="331">
        <v>70</v>
      </c>
      <c r="F875" s="331"/>
      <c r="G875" s="333">
        <f t="shared" si="6"/>
        <v>28.62000000000009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289</v>
      </c>
      <c r="B876" s="330">
        <v>2</v>
      </c>
      <c r="C876" s="298">
        <v>46027</v>
      </c>
      <c r="D876" s="299" t="s">
        <v>358</v>
      </c>
      <c r="E876" s="331">
        <v>14.05</v>
      </c>
      <c r="F876" s="331"/>
      <c r="G876" s="333">
        <f t="shared" si="6"/>
        <v>98.62000000000009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294</v>
      </c>
      <c r="B877" s="330">
        <v>14</v>
      </c>
      <c r="C877" s="298">
        <v>46027</v>
      </c>
      <c r="D877" s="299" t="s">
        <v>367</v>
      </c>
      <c r="E877" s="331">
        <v>68.739999999999995</v>
      </c>
      <c r="F877" s="331"/>
      <c r="G877" s="333">
        <f t="shared" si="6"/>
        <v>112.67000000000009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289</v>
      </c>
      <c r="B878" s="330">
        <v>6</v>
      </c>
      <c r="C878" s="298">
        <v>46027</v>
      </c>
      <c r="D878" s="299" t="s">
        <v>479</v>
      </c>
      <c r="E878" s="331">
        <v>120</v>
      </c>
      <c r="F878" s="331"/>
      <c r="G878" s="333">
        <f t="shared" si="6"/>
        <v>181.41000000000008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294</v>
      </c>
      <c r="B879" s="330">
        <v>9</v>
      </c>
      <c r="C879" s="298">
        <v>46027</v>
      </c>
      <c r="D879" s="299" t="s">
        <v>58</v>
      </c>
      <c r="E879" s="331">
        <v>1281.53</v>
      </c>
      <c r="F879" s="331"/>
      <c r="G879" s="333">
        <f t="shared" si="6"/>
        <v>301.41000000000008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7</v>
      </c>
      <c r="C880" s="298">
        <v>46026</v>
      </c>
      <c r="D880" s="299" t="s">
        <v>338</v>
      </c>
      <c r="E880" s="331">
        <v>18.260000000000002</v>
      </c>
      <c r="F880" s="331"/>
      <c r="G880" s="333">
        <f t="shared" si="6"/>
        <v>1582.94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287</v>
      </c>
      <c r="B881" s="330" t="s">
        <v>287</v>
      </c>
      <c r="C881" s="298">
        <v>46026</v>
      </c>
      <c r="D881" s="299" t="s">
        <v>300</v>
      </c>
      <c r="E881" s="331">
        <v>114.91</v>
      </c>
      <c r="F881" s="331">
        <v>114.91</v>
      </c>
      <c r="G881" s="333">
        <f t="shared" si="6"/>
        <v>1601.2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5</v>
      </c>
      <c r="C882" s="298">
        <v>46026</v>
      </c>
      <c r="D882" s="299" t="s">
        <v>480</v>
      </c>
      <c r="E882" s="331">
        <v>42.43</v>
      </c>
      <c r="F882" s="331"/>
      <c r="G882" s="333">
        <f t="shared" si="6"/>
        <v>1601.2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7</v>
      </c>
      <c r="C883" s="298">
        <v>46026</v>
      </c>
      <c r="D883" s="299" t="s">
        <v>300</v>
      </c>
      <c r="E883" s="331">
        <v>42.59</v>
      </c>
      <c r="F883" s="331"/>
      <c r="G883" s="333">
        <f t="shared" si="6"/>
        <v>1643.63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289</v>
      </c>
      <c r="B884" s="330">
        <v>3</v>
      </c>
      <c r="C884" s="298">
        <v>46025</v>
      </c>
      <c r="D884" s="299" t="s">
        <v>348</v>
      </c>
      <c r="E884" s="331">
        <v>14.57</v>
      </c>
      <c r="F884" s="331"/>
      <c r="G884" s="333">
        <f t="shared" si="6"/>
        <v>1686.22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2</v>
      </c>
      <c r="C885" s="298">
        <v>46025</v>
      </c>
      <c r="D885" s="299" t="s">
        <v>481</v>
      </c>
      <c r="E885" s="331">
        <v>41.05</v>
      </c>
      <c r="F885" s="331"/>
      <c r="G885" s="333">
        <f t="shared" si="6"/>
        <v>1700.79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289</v>
      </c>
      <c r="B886" s="330">
        <v>4</v>
      </c>
      <c r="C886" s="298">
        <v>46025</v>
      </c>
      <c r="D886" s="299" t="s">
        <v>310</v>
      </c>
      <c r="E886" s="331">
        <v>26.88</v>
      </c>
      <c r="F886" s="331"/>
      <c r="G886" s="333">
        <f t="shared" si="6"/>
        <v>1741.84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289</v>
      </c>
      <c r="B887" s="330">
        <v>2</v>
      </c>
      <c r="C887" s="298">
        <v>46025</v>
      </c>
      <c r="D887" s="299" t="s">
        <v>308</v>
      </c>
      <c r="E887" s="331">
        <v>130.08000000000001</v>
      </c>
      <c r="F887" s="331"/>
      <c r="G887" s="333">
        <f t="shared" si="6"/>
        <v>1768.72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289</v>
      </c>
      <c r="B888" s="330">
        <v>7</v>
      </c>
      <c r="C888" s="298">
        <v>46025</v>
      </c>
      <c r="D888" s="299" t="s">
        <v>482</v>
      </c>
      <c r="E888" s="331">
        <v>222.49</v>
      </c>
      <c r="F888" s="331"/>
      <c r="G888" s="333">
        <f t="shared" si="6"/>
        <v>1898.8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289</v>
      </c>
      <c r="B889" s="330">
        <v>7</v>
      </c>
      <c r="C889" s="298">
        <v>46025</v>
      </c>
      <c r="D889" s="299" t="s">
        <v>482</v>
      </c>
      <c r="E889" s="331">
        <v>99.18</v>
      </c>
      <c r="F889" s="331"/>
      <c r="G889" s="333">
        <f t="shared" si="6"/>
        <v>2121.29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289</v>
      </c>
      <c r="B890" s="330">
        <v>5</v>
      </c>
      <c r="C890" s="298">
        <v>46024</v>
      </c>
      <c r="D890" s="299" t="s">
        <v>483</v>
      </c>
      <c r="E890" s="331">
        <v>35</v>
      </c>
      <c r="F890" s="331"/>
      <c r="G890" s="333">
        <f t="shared" si="6"/>
        <v>2220.4699999999998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289</v>
      </c>
      <c r="B891" s="330">
        <v>3</v>
      </c>
      <c r="C891" s="298">
        <v>46024</v>
      </c>
      <c r="D891" s="299" t="s">
        <v>296</v>
      </c>
      <c r="E891" s="331">
        <v>15.11</v>
      </c>
      <c r="F891" s="331"/>
      <c r="G891" s="333">
        <f t="shared" si="6"/>
        <v>2255.4699999999998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289</v>
      </c>
      <c r="B892" s="330">
        <v>5</v>
      </c>
      <c r="C892" s="298">
        <v>46024</v>
      </c>
      <c r="D892" s="299" t="s">
        <v>484</v>
      </c>
      <c r="E892" s="331">
        <v>29.67</v>
      </c>
      <c r="F892" s="331"/>
      <c r="G892" s="333">
        <f t="shared" si="6"/>
        <v>2270.58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287</v>
      </c>
      <c r="B893" s="330" t="s">
        <v>287</v>
      </c>
      <c r="C893" s="298">
        <v>46024</v>
      </c>
      <c r="D893" s="299" t="s">
        <v>397</v>
      </c>
      <c r="E893" s="331">
        <v>70.56</v>
      </c>
      <c r="F893" s="331">
        <v>70.56</v>
      </c>
      <c r="G893" s="333">
        <f t="shared" si="6"/>
        <v>2300.25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287</v>
      </c>
      <c r="B894" s="330" t="s">
        <v>287</v>
      </c>
      <c r="C894" s="298">
        <v>46024</v>
      </c>
      <c r="D894" s="299" t="s">
        <v>485</v>
      </c>
      <c r="E894" s="331">
        <v>113.94</v>
      </c>
      <c r="F894" s="331">
        <v>113.94</v>
      </c>
      <c r="G894" s="333">
        <f t="shared" si="6"/>
        <v>2300.25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289</v>
      </c>
      <c r="B895" s="330">
        <v>2</v>
      </c>
      <c r="C895" s="298">
        <v>46024</v>
      </c>
      <c r="D895" s="299" t="s">
        <v>371</v>
      </c>
      <c r="E895" s="331">
        <v>11.9</v>
      </c>
      <c r="F895" s="331"/>
      <c r="G895" s="333">
        <f t="shared" si="6"/>
        <v>2300.25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289</v>
      </c>
      <c r="B896" s="330">
        <v>2</v>
      </c>
      <c r="C896" s="298">
        <v>46024</v>
      </c>
      <c r="D896" s="299" t="s">
        <v>408</v>
      </c>
      <c r="E896" s="331">
        <v>23.9</v>
      </c>
      <c r="F896" s="331"/>
      <c r="G896" s="333">
        <f t="shared" si="6"/>
        <v>2312.15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289</v>
      </c>
      <c r="B897" s="330">
        <v>5</v>
      </c>
      <c r="C897" s="298">
        <v>46024</v>
      </c>
      <c r="D897" s="299" t="s">
        <v>486</v>
      </c>
      <c r="E897" s="331">
        <v>160</v>
      </c>
      <c r="F897" s="331"/>
      <c r="G897" s="333">
        <f t="shared" si="6"/>
        <v>2336.0500000000002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284</v>
      </c>
      <c r="B898" s="330">
        <v>36</v>
      </c>
      <c r="C898" s="298">
        <v>46024</v>
      </c>
      <c r="D898" s="299" t="s">
        <v>374</v>
      </c>
      <c r="E898" s="331">
        <v>50</v>
      </c>
      <c r="F898" s="331"/>
      <c r="G898" s="333">
        <f t="shared" si="6"/>
        <v>2496.0500000000002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6</v>
      </c>
      <c r="C899" s="298">
        <v>46023</v>
      </c>
      <c r="D899" s="299" t="s">
        <v>312</v>
      </c>
      <c r="E899" s="331">
        <v>8</v>
      </c>
      <c r="F899" s="331"/>
      <c r="G899" s="333">
        <f t="shared" si="6"/>
        <v>2546.0500000000002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2</v>
      </c>
      <c r="C900" s="298">
        <v>46023</v>
      </c>
      <c r="D900" s="299" t="s">
        <v>371</v>
      </c>
      <c r="E900" s="331">
        <v>13.06</v>
      </c>
      <c r="F900" s="331"/>
      <c r="G900" s="333">
        <f t="shared" si="6"/>
        <v>2554.0500000000002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294</v>
      </c>
      <c r="B901" s="330">
        <v>22</v>
      </c>
      <c r="C901" s="298">
        <v>46023</v>
      </c>
      <c r="D901" s="299" t="s">
        <v>375</v>
      </c>
      <c r="E901" s="331">
        <v>6.37</v>
      </c>
      <c r="F901" s="331"/>
      <c r="G901" s="333">
        <f t="shared" si="6"/>
        <v>2567.11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289</v>
      </c>
      <c r="B902" s="330">
        <v>2</v>
      </c>
      <c r="C902" s="298">
        <v>46023</v>
      </c>
      <c r="D902" s="299" t="s">
        <v>358</v>
      </c>
      <c r="E902" s="331">
        <v>10.27</v>
      </c>
      <c r="F902" s="331"/>
      <c r="G902" s="333">
        <f t="shared" si="6"/>
        <v>2573.48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289</v>
      </c>
      <c r="B903" s="330">
        <v>6</v>
      </c>
      <c r="C903" s="298">
        <v>46023</v>
      </c>
      <c r="D903" s="299" t="s">
        <v>487</v>
      </c>
      <c r="E903" s="331">
        <v>176.57</v>
      </c>
      <c r="F903" s="331"/>
      <c r="G903" s="333">
        <f t="shared" si="6"/>
        <v>2583.75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287</v>
      </c>
      <c r="B904" s="330" t="s">
        <v>287</v>
      </c>
      <c r="C904" s="298">
        <v>46023</v>
      </c>
      <c r="D904" s="299" t="s">
        <v>300</v>
      </c>
      <c r="E904" s="331">
        <v>383.39</v>
      </c>
      <c r="F904" s="331">
        <v>383.39</v>
      </c>
      <c r="G904" s="333">
        <f t="shared" si="6"/>
        <v>2760.32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287</v>
      </c>
      <c r="B905" s="330" t="s">
        <v>287</v>
      </c>
      <c r="C905" s="298">
        <v>46023</v>
      </c>
      <c r="D905" s="299" t="s">
        <v>300</v>
      </c>
      <c r="E905" s="331">
        <v>53.24</v>
      </c>
      <c r="F905" s="331">
        <v>53.24</v>
      </c>
      <c r="G905" s="333">
        <f t="shared" si="6"/>
        <v>2760.32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335</v>
      </c>
      <c r="B906" s="330" t="s">
        <v>335</v>
      </c>
      <c r="C906" s="298">
        <v>46023</v>
      </c>
      <c r="D906" s="337" t="s">
        <v>460</v>
      </c>
      <c r="E906" s="331">
        <v>239.68</v>
      </c>
      <c r="F906" s="331"/>
      <c r="G906" s="333">
        <f t="shared" si="6"/>
        <v>2760.32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488</v>
      </c>
      <c r="B907" s="330" t="s">
        <v>488</v>
      </c>
      <c r="C907" s="298">
        <v>45658</v>
      </c>
      <c r="D907" s="298" t="s">
        <v>489</v>
      </c>
      <c r="E907" s="332"/>
      <c r="F907" s="332"/>
      <c r="G907" s="333">
        <v>3000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5.75" customHeight="1" x14ac:dyDescent="0.3"/>
    <row r="909" spans="1:20" ht="15.75" customHeight="1" x14ac:dyDescent="0.3"/>
    <row r="910" spans="1:20" ht="15.75" customHeight="1" x14ac:dyDescent="0.3"/>
    <row r="911" spans="1:20" ht="15.75" customHeight="1" x14ac:dyDescent="0.3"/>
    <row r="912" spans="1:20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  <row r="1017" ht="15.75" customHeight="1" x14ac:dyDescent="0.3"/>
    <row r="1018" ht="15.75" customHeight="1" x14ac:dyDescent="0.3"/>
    <row r="1019" ht="15.75" customHeight="1" x14ac:dyDescent="0.3"/>
    <row r="1020" ht="15.75" customHeight="1" x14ac:dyDescent="0.3"/>
    <row r="1021" ht="15.75" customHeight="1" x14ac:dyDescent="0.3"/>
    <row r="1022" ht="15.75" customHeight="1" x14ac:dyDescent="0.3"/>
    <row r="1023" ht="15.75" customHeight="1" x14ac:dyDescent="0.3"/>
    <row r="1024" ht="15.75" customHeight="1" x14ac:dyDescent="0.3"/>
    <row r="1025" ht="15.75" customHeight="1" x14ac:dyDescent="0.3"/>
    <row r="1026" ht="15.75" customHeight="1" x14ac:dyDescent="0.3"/>
    <row r="1027" ht="15.75" customHeight="1" x14ac:dyDescent="0.3"/>
    <row r="1028" ht="15.75" customHeight="1" x14ac:dyDescent="0.3"/>
    <row r="1029" ht="15.75" customHeight="1" x14ac:dyDescent="0.3"/>
    <row r="1030" ht="15.75" customHeight="1" x14ac:dyDescent="0.3"/>
    <row r="1031" ht="15.75" customHeight="1" x14ac:dyDescent="0.3"/>
    <row r="1032" ht="15.75" customHeight="1" x14ac:dyDescent="0.3"/>
    <row r="1033" ht="15.75" customHeight="1" x14ac:dyDescent="0.3"/>
    <row r="1034" ht="15.75" customHeight="1" x14ac:dyDescent="0.3"/>
    <row r="1035" ht="15.75" customHeight="1" x14ac:dyDescent="0.3"/>
    <row r="1036" ht="15.75" customHeight="1" x14ac:dyDescent="0.3"/>
    <row r="1037" ht="15.75" customHeight="1" x14ac:dyDescent="0.3"/>
    <row r="1038" ht="15.75" customHeight="1" x14ac:dyDescent="0.3"/>
    <row r="1039" ht="15.75" customHeight="1" x14ac:dyDescent="0.3"/>
    <row r="1040" ht="15.75" customHeight="1" x14ac:dyDescent="0.3"/>
    <row r="1041" ht="15.75" customHeight="1" x14ac:dyDescent="0.3"/>
    <row r="1042" ht="15.75" customHeight="1" x14ac:dyDescent="0.3"/>
    <row r="1043" ht="15.75" customHeight="1" x14ac:dyDescent="0.3"/>
    <row r="1044" ht="15.75" customHeight="1" x14ac:dyDescent="0.3"/>
    <row r="1045" ht="15.75" customHeight="1" x14ac:dyDescent="0.3"/>
    <row r="1046" ht="15.75" customHeight="1" x14ac:dyDescent="0.3"/>
    <row r="1047" ht="15.75" customHeight="1" x14ac:dyDescent="0.3"/>
    <row r="1048" ht="15.75" customHeight="1" x14ac:dyDescent="0.3"/>
    <row r="1049" ht="15.75" customHeight="1" x14ac:dyDescent="0.3"/>
    <row r="1050" ht="15.75" customHeight="1" x14ac:dyDescent="0.3"/>
    <row r="1051" ht="15.75" customHeight="1" x14ac:dyDescent="0.3"/>
    <row r="1052" ht="15.75" customHeight="1" x14ac:dyDescent="0.3"/>
    <row r="1053" ht="15.75" customHeight="1" x14ac:dyDescent="0.3"/>
    <row r="1054" ht="15.75" customHeight="1" x14ac:dyDescent="0.3"/>
    <row r="1055" ht="15.75" customHeight="1" x14ac:dyDescent="0.3"/>
    <row r="1056" ht="15.75" customHeight="1" x14ac:dyDescent="0.3"/>
    <row r="1057" ht="15.75" customHeight="1" x14ac:dyDescent="0.3"/>
    <row r="1058" ht="15.75" customHeight="1" x14ac:dyDescent="0.3"/>
    <row r="1059" ht="15.75" customHeight="1" x14ac:dyDescent="0.3"/>
    <row r="1060" ht="15.75" customHeight="1" x14ac:dyDescent="0.3"/>
    <row r="1061" ht="15.75" customHeight="1" x14ac:dyDescent="0.3"/>
    <row r="1062" ht="15.75" customHeight="1" x14ac:dyDescent="0.3"/>
    <row r="1063" ht="15.75" customHeight="1" x14ac:dyDescent="0.3"/>
    <row r="1064" ht="15.75" customHeight="1" x14ac:dyDescent="0.3"/>
    <row r="1065" ht="15.75" customHeight="1" x14ac:dyDescent="0.3"/>
    <row r="1066" ht="15.75" customHeight="1" x14ac:dyDescent="0.3"/>
    <row r="1067" ht="15.75" customHeight="1" x14ac:dyDescent="0.3"/>
    <row r="1068" ht="15.75" customHeight="1" x14ac:dyDescent="0.3"/>
    <row r="1069" ht="15.75" customHeight="1" x14ac:dyDescent="0.3"/>
    <row r="1070" ht="15.75" customHeight="1" x14ac:dyDescent="0.3"/>
    <row r="1071" ht="15.75" customHeight="1" x14ac:dyDescent="0.3"/>
    <row r="1072" ht="15.75" customHeight="1" x14ac:dyDescent="0.3"/>
    <row r="1073" ht="15.75" customHeight="1" x14ac:dyDescent="0.3"/>
    <row r="1074" ht="15.75" customHeight="1" x14ac:dyDescent="0.3"/>
    <row r="1075" ht="15.75" customHeight="1" x14ac:dyDescent="0.3"/>
    <row r="1076" ht="15.75" customHeight="1" x14ac:dyDescent="0.3"/>
    <row r="1077" ht="15.75" customHeight="1" x14ac:dyDescent="0.3"/>
    <row r="1078" ht="15.75" customHeight="1" x14ac:dyDescent="0.3"/>
    <row r="1079" ht="15.75" customHeight="1" x14ac:dyDescent="0.3"/>
    <row r="1080" ht="15.75" customHeight="1" x14ac:dyDescent="0.3"/>
    <row r="1081" ht="15.75" customHeight="1" x14ac:dyDescent="0.3"/>
    <row r="1082" ht="15.75" customHeight="1" x14ac:dyDescent="0.3"/>
    <row r="1083" ht="15.75" customHeight="1" x14ac:dyDescent="0.3"/>
    <row r="1084" ht="15.75" customHeight="1" x14ac:dyDescent="0.3"/>
    <row r="1085" ht="15.75" customHeight="1" x14ac:dyDescent="0.3"/>
    <row r="1086" ht="15.75" customHeight="1" x14ac:dyDescent="0.3"/>
    <row r="1087" ht="15.75" customHeight="1" x14ac:dyDescent="0.3"/>
    <row r="1088" ht="15.75" customHeight="1" x14ac:dyDescent="0.3"/>
    <row r="1089" ht="15.75" customHeight="1" x14ac:dyDescent="0.3"/>
    <row r="1090" ht="15.75" customHeight="1" x14ac:dyDescent="0.3"/>
    <row r="1091" ht="15.75" customHeight="1" x14ac:dyDescent="0.3"/>
    <row r="1092" ht="15.75" customHeight="1" x14ac:dyDescent="0.3"/>
    <row r="1093" ht="15.75" customHeight="1" x14ac:dyDescent="0.3"/>
    <row r="1094" ht="15.75" customHeight="1" x14ac:dyDescent="0.3"/>
    <row r="1095" ht="15.75" customHeight="1" x14ac:dyDescent="0.3"/>
    <row r="1096" ht="15.75" customHeight="1" x14ac:dyDescent="0.3"/>
    <row r="1097" ht="15.75" customHeight="1" x14ac:dyDescent="0.3"/>
    <row r="1098" ht="15.75" customHeight="1" x14ac:dyDescent="0.3"/>
    <row r="1099" ht="15.75" customHeight="1" x14ac:dyDescent="0.3"/>
    <row r="1100" ht="15.75" customHeight="1" x14ac:dyDescent="0.3"/>
    <row r="1101" ht="15.75" customHeight="1" x14ac:dyDescent="0.3"/>
    <row r="1102" ht="15.75" customHeight="1" x14ac:dyDescent="0.3"/>
    <row r="1103" ht="15.75" customHeight="1" x14ac:dyDescent="0.3"/>
    <row r="1104" ht="15.75" customHeight="1" x14ac:dyDescent="0.3"/>
    <row r="1105" ht="15.75" customHeight="1" x14ac:dyDescent="0.3"/>
    <row r="1106" ht="15.75" customHeight="1" x14ac:dyDescent="0.3"/>
    <row r="1107" ht="15.75" customHeight="1" x14ac:dyDescent="0.3"/>
    <row r="1108" ht="15.75" customHeight="1" x14ac:dyDescent="0.3"/>
    <row r="1109" ht="15.75" customHeight="1" x14ac:dyDescent="0.3"/>
    <row r="1110" ht="15.75" customHeight="1" x14ac:dyDescent="0.3"/>
    <row r="1111" ht="15.75" customHeight="1" x14ac:dyDescent="0.3"/>
    <row r="1112" ht="15.75" customHeight="1" x14ac:dyDescent="0.3"/>
    <row r="1113" ht="15.75" customHeight="1" x14ac:dyDescent="0.3"/>
    <row r="1114" ht="15.75" customHeight="1" x14ac:dyDescent="0.3"/>
    <row r="1115" ht="15.75" customHeight="1" x14ac:dyDescent="0.3"/>
    <row r="1116" ht="15.75" customHeight="1" x14ac:dyDescent="0.3"/>
    <row r="1117" ht="15.75" customHeight="1" x14ac:dyDescent="0.3"/>
    <row r="1118" ht="15.75" customHeight="1" x14ac:dyDescent="0.3"/>
    <row r="1119" ht="15.75" customHeight="1" x14ac:dyDescent="0.3"/>
    <row r="1120" ht="15.75" customHeight="1" x14ac:dyDescent="0.3"/>
    <row r="1121" ht="15.75" customHeight="1" x14ac:dyDescent="0.3"/>
    <row r="1122" ht="15.75" customHeight="1" x14ac:dyDescent="0.3"/>
    <row r="1123" ht="15.75" customHeight="1" x14ac:dyDescent="0.3"/>
    <row r="1124" ht="15.75" customHeight="1" x14ac:dyDescent="0.3"/>
    <row r="1125" ht="15.75" customHeight="1" x14ac:dyDescent="0.3"/>
    <row r="1126" ht="15.75" customHeight="1" x14ac:dyDescent="0.3"/>
    <row r="1127" ht="15.75" customHeight="1" x14ac:dyDescent="0.3"/>
    <row r="1128" ht="15.75" customHeight="1" x14ac:dyDescent="0.3"/>
    <row r="1129" ht="15.75" customHeight="1" x14ac:dyDescent="0.3"/>
    <row r="1130" ht="15.75" customHeight="1" x14ac:dyDescent="0.3"/>
    <row r="1131" ht="15.75" customHeight="1" x14ac:dyDescent="0.3"/>
    <row r="1132" ht="15.75" customHeight="1" x14ac:dyDescent="0.3"/>
    <row r="1133" ht="15.75" customHeight="1" x14ac:dyDescent="0.3"/>
    <row r="1134" ht="15.75" customHeight="1" x14ac:dyDescent="0.3"/>
    <row r="1135" ht="15.75" customHeight="1" x14ac:dyDescent="0.3"/>
    <row r="1136" ht="15.75" customHeight="1" x14ac:dyDescent="0.3"/>
    <row r="1137" ht="15.75" customHeight="1" x14ac:dyDescent="0.3"/>
    <row r="1138" ht="15.75" customHeight="1" x14ac:dyDescent="0.3"/>
    <row r="1139" ht="15.75" customHeight="1" x14ac:dyDescent="0.3"/>
    <row r="1140" ht="15.75" customHeight="1" x14ac:dyDescent="0.3"/>
    <row r="1141" ht="15.75" customHeight="1" x14ac:dyDescent="0.3"/>
    <row r="1142" ht="15.75" customHeight="1" x14ac:dyDescent="0.3"/>
    <row r="1143" ht="15.75" customHeight="1" x14ac:dyDescent="0.3"/>
    <row r="1144" ht="15.75" customHeight="1" x14ac:dyDescent="0.3"/>
    <row r="1145" ht="15.75" customHeight="1" x14ac:dyDescent="0.3"/>
    <row r="1146" ht="15.75" customHeight="1" x14ac:dyDescent="0.3"/>
    <row r="1147" ht="15.75" customHeight="1" x14ac:dyDescent="0.3"/>
    <row r="1148" ht="15.75" customHeight="1" x14ac:dyDescent="0.3"/>
    <row r="1149" ht="15.75" customHeight="1" x14ac:dyDescent="0.3"/>
    <row r="1150" ht="15.75" customHeight="1" x14ac:dyDescent="0.3"/>
    <row r="1151" ht="15.75" customHeight="1" x14ac:dyDescent="0.3"/>
    <row r="1152" ht="15.75" customHeight="1" x14ac:dyDescent="0.3"/>
    <row r="1153" ht="15.75" customHeight="1" x14ac:dyDescent="0.3"/>
    <row r="1154" ht="15.75" customHeight="1" x14ac:dyDescent="0.3"/>
    <row r="1155" ht="15.75" customHeight="1" x14ac:dyDescent="0.3"/>
    <row r="1156" ht="15.75" customHeight="1" x14ac:dyDescent="0.3"/>
    <row r="1157" ht="15.75" customHeight="1" x14ac:dyDescent="0.3"/>
    <row r="1158" ht="15.75" customHeight="1" x14ac:dyDescent="0.3"/>
    <row r="1159" ht="15.75" customHeight="1" x14ac:dyDescent="0.3"/>
    <row r="1160" ht="15.75" customHeight="1" x14ac:dyDescent="0.3"/>
    <row r="1161" ht="15.75" customHeight="1" x14ac:dyDescent="0.3"/>
    <row r="1162" ht="15.75" customHeight="1" x14ac:dyDescent="0.3"/>
    <row r="1163" ht="15.75" customHeight="1" x14ac:dyDescent="0.3"/>
    <row r="1164" ht="15.75" customHeight="1" x14ac:dyDescent="0.3"/>
    <row r="1165" ht="15.75" customHeight="1" x14ac:dyDescent="0.3"/>
    <row r="1166" ht="15.75" customHeight="1" x14ac:dyDescent="0.3"/>
    <row r="1167" ht="15.75" customHeight="1" x14ac:dyDescent="0.3"/>
    <row r="1168" ht="15.75" customHeight="1" x14ac:dyDescent="0.3"/>
    <row r="1169" ht="15.75" customHeight="1" x14ac:dyDescent="0.3"/>
    <row r="1170" ht="15.75" customHeight="1" x14ac:dyDescent="0.3"/>
    <row r="1171" ht="15.75" customHeight="1" x14ac:dyDescent="0.3"/>
    <row r="1172" ht="15.75" customHeight="1" x14ac:dyDescent="0.3"/>
    <row r="1173" ht="15.75" customHeight="1" x14ac:dyDescent="0.3"/>
    <row r="1174" ht="15.75" customHeight="1" x14ac:dyDescent="0.3"/>
    <row r="1175" ht="15.75" customHeight="1" x14ac:dyDescent="0.3"/>
    <row r="1176" ht="15.75" customHeight="1" x14ac:dyDescent="0.3"/>
    <row r="1177" ht="15.75" customHeight="1" x14ac:dyDescent="0.3"/>
    <row r="1178" ht="15.75" customHeight="1" x14ac:dyDescent="0.3"/>
    <row r="1179" ht="15.75" customHeight="1" x14ac:dyDescent="0.3"/>
    <row r="1180" ht="15.75" customHeight="1" x14ac:dyDescent="0.3"/>
    <row r="1181" ht="15.75" customHeight="1" x14ac:dyDescent="0.3"/>
    <row r="1182" ht="15.75" customHeight="1" x14ac:dyDescent="0.3"/>
    <row r="1183" ht="15.75" customHeight="1" x14ac:dyDescent="0.3"/>
    <row r="1184" ht="15.75" customHeight="1" x14ac:dyDescent="0.3"/>
    <row r="1185" ht="15.75" customHeight="1" x14ac:dyDescent="0.3"/>
    <row r="1186" ht="15.75" customHeight="1" x14ac:dyDescent="0.3"/>
    <row r="1187" ht="15.75" customHeight="1" x14ac:dyDescent="0.3"/>
    <row r="1188" ht="15.75" customHeight="1" x14ac:dyDescent="0.3"/>
    <row r="1189" ht="15.75" customHeight="1" x14ac:dyDescent="0.3"/>
    <row r="1190" ht="15.75" customHeight="1" x14ac:dyDescent="0.3"/>
    <row r="1191" ht="15.75" customHeight="1" x14ac:dyDescent="0.3"/>
    <row r="1192" ht="15.75" customHeight="1" x14ac:dyDescent="0.3"/>
    <row r="1193" ht="15.75" customHeight="1" x14ac:dyDescent="0.3"/>
    <row r="1194" ht="15.75" customHeight="1" x14ac:dyDescent="0.3"/>
    <row r="1195" ht="15.75" customHeight="1" x14ac:dyDescent="0.3"/>
    <row r="1196" ht="15.75" customHeight="1" x14ac:dyDescent="0.3"/>
    <row r="1197" ht="15.75" customHeight="1" x14ac:dyDescent="0.3"/>
    <row r="1198" ht="15.75" customHeight="1" x14ac:dyDescent="0.3"/>
    <row r="1199" ht="15.75" customHeight="1" x14ac:dyDescent="0.3"/>
    <row r="1200" ht="15.75" customHeight="1" x14ac:dyDescent="0.3"/>
    <row r="1201" ht="15.75" customHeight="1" x14ac:dyDescent="0.3"/>
    <row r="1202" ht="15.75" customHeight="1" x14ac:dyDescent="0.3"/>
    <row r="1203" ht="15.75" customHeight="1" x14ac:dyDescent="0.3"/>
    <row r="1204" ht="15.75" customHeight="1" x14ac:dyDescent="0.3"/>
    <row r="1205" ht="15.75" customHeight="1" x14ac:dyDescent="0.3"/>
    <row r="1206" ht="15.75" customHeight="1" x14ac:dyDescent="0.3"/>
    <row r="1207" ht="15.75" customHeight="1" x14ac:dyDescent="0.3"/>
    <row r="1208" ht="15.75" customHeight="1" x14ac:dyDescent="0.3"/>
    <row r="1209" ht="15.75" customHeight="1" x14ac:dyDescent="0.3"/>
    <row r="1210" ht="15.75" customHeight="1" x14ac:dyDescent="0.3"/>
    <row r="1211" ht="15.75" customHeight="1" x14ac:dyDescent="0.3"/>
    <row r="1212" ht="15.75" customHeight="1" x14ac:dyDescent="0.3"/>
    <row r="1213" ht="15.75" customHeight="1" x14ac:dyDescent="0.3"/>
    <row r="1214" ht="15.75" customHeight="1" x14ac:dyDescent="0.3"/>
    <row r="1215" ht="15.75" customHeight="1" x14ac:dyDescent="0.3"/>
    <row r="1216" ht="15.75" customHeight="1" x14ac:dyDescent="0.3"/>
    <row r="1217" ht="15.75" customHeight="1" x14ac:dyDescent="0.3"/>
    <row r="1218" ht="15.75" customHeight="1" x14ac:dyDescent="0.3"/>
    <row r="1219" ht="15.75" customHeight="1" x14ac:dyDescent="0.3"/>
    <row r="1220" ht="15.75" customHeight="1" x14ac:dyDescent="0.3"/>
    <row r="1221" ht="15.75" customHeight="1" x14ac:dyDescent="0.3"/>
    <row r="1222" ht="15.75" customHeight="1" x14ac:dyDescent="0.3"/>
    <row r="1223" ht="15.75" customHeight="1" x14ac:dyDescent="0.3"/>
    <row r="1224" ht="15.75" customHeight="1" x14ac:dyDescent="0.3"/>
    <row r="1225" ht="15.75" customHeight="1" x14ac:dyDescent="0.3"/>
    <row r="1226" ht="15.75" customHeight="1" x14ac:dyDescent="0.3"/>
    <row r="1227" ht="15.75" customHeight="1" x14ac:dyDescent="0.3"/>
    <row r="1228" ht="15.75" customHeight="1" x14ac:dyDescent="0.3"/>
    <row r="1229" ht="15.75" customHeight="1" x14ac:dyDescent="0.3"/>
    <row r="1230" ht="15.75" customHeight="1" x14ac:dyDescent="0.3"/>
    <row r="1231" ht="15.75" customHeight="1" x14ac:dyDescent="0.3"/>
    <row r="1232" ht="15.75" customHeight="1" x14ac:dyDescent="0.3"/>
    <row r="1233" ht="15.75" customHeight="1" x14ac:dyDescent="0.3"/>
    <row r="1234" ht="15.75" customHeight="1" x14ac:dyDescent="0.3"/>
    <row r="1235" ht="15.75" customHeight="1" x14ac:dyDescent="0.3"/>
    <row r="1236" ht="15.75" customHeight="1" x14ac:dyDescent="0.3"/>
    <row r="1237" ht="15.75" customHeight="1" x14ac:dyDescent="0.3"/>
    <row r="1238" ht="15.75" customHeight="1" x14ac:dyDescent="0.3"/>
    <row r="1239" ht="15.75" customHeight="1" x14ac:dyDescent="0.3"/>
    <row r="1240" ht="15.75" customHeight="1" x14ac:dyDescent="0.3"/>
    <row r="1241" ht="15.75" customHeight="1" x14ac:dyDescent="0.3"/>
    <row r="1242" ht="15.75" customHeight="1" x14ac:dyDescent="0.3"/>
    <row r="1243" ht="15.75" customHeight="1" x14ac:dyDescent="0.3"/>
    <row r="1244" ht="15.75" customHeight="1" x14ac:dyDescent="0.3"/>
    <row r="1245" ht="15.75" customHeight="1" x14ac:dyDescent="0.3"/>
    <row r="1246" ht="15.75" customHeight="1" x14ac:dyDescent="0.3"/>
    <row r="1247" ht="15.75" customHeight="1" x14ac:dyDescent="0.3"/>
    <row r="1248" ht="15.75" customHeight="1" x14ac:dyDescent="0.3"/>
    <row r="1249" ht="15.75" customHeight="1" x14ac:dyDescent="0.3"/>
    <row r="1250" ht="15.75" customHeight="1" x14ac:dyDescent="0.3"/>
    <row r="1251" ht="15.75" customHeight="1" x14ac:dyDescent="0.3"/>
    <row r="1252" ht="15.75" customHeight="1" x14ac:dyDescent="0.3"/>
    <row r="1253" ht="15.75" customHeight="1" x14ac:dyDescent="0.3"/>
    <row r="1254" ht="15.75" customHeight="1" x14ac:dyDescent="0.3"/>
    <row r="1255" ht="15.75" customHeight="1" x14ac:dyDescent="0.3"/>
    <row r="1256" ht="15.75" customHeight="1" x14ac:dyDescent="0.3"/>
    <row r="1257" ht="15.75" customHeight="1" x14ac:dyDescent="0.3"/>
    <row r="1258" ht="15.75" customHeight="1" x14ac:dyDescent="0.3"/>
    <row r="1259" ht="15.75" customHeight="1" x14ac:dyDescent="0.3"/>
    <row r="1260" ht="15.75" customHeight="1" x14ac:dyDescent="0.3"/>
    <row r="1261" ht="15.75" customHeight="1" x14ac:dyDescent="0.3"/>
    <row r="1262" ht="15.75" customHeight="1" x14ac:dyDescent="0.3"/>
    <row r="1263" ht="15.75" customHeight="1" x14ac:dyDescent="0.3"/>
    <row r="1264" ht="15.75" customHeight="1" x14ac:dyDescent="0.3"/>
    <row r="1265" ht="15.75" customHeight="1" x14ac:dyDescent="0.3"/>
    <row r="1266" ht="15.75" customHeight="1" x14ac:dyDescent="0.3"/>
    <row r="1267" ht="15.75" customHeight="1" x14ac:dyDescent="0.3"/>
    <row r="1268" ht="15.75" customHeight="1" x14ac:dyDescent="0.3"/>
    <row r="1269" ht="15.75" customHeight="1" x14ac:dyDescent="0.3"/>
    <row r="1270" ht="15.75" customHeight="1" x14ac:dyDescent="0.3"/>
    <row r="1271" ht="15.75" customHeight="1" x14ac:dyDescent="0.3"/>
    <row r="1272" ht="15.75" customHeight="1" x14ac:dyDescent="0.3"/>
    <row r="1273" ht="15.75" customHeight="1" x14ac:dyDescent="0.3"/>
    <row r="1274" ht="15.75" customHeight="1" x14ac:dyDescent="0.3"/>
    <row r="1275" ht="15.75" customHeight="1" x14ac:dyDescent="0.3"/>
    <row r="1276" ht="15.75" customHeight="1" x14ac:dyDescent="0.3"/>
    <row r="1277" ht="15.75" customHeight="1" x14ac:dyDescent="0.3"/>
    <row r="1278" ht="15.75" customHeight="1" x14ac:dyDescent="0.3"/>
    <row r="1279" ht="15.75" customHeight="1" x14ac:dyDescent="0.3"/>
    <row r="1280" ht="15.75" customHeight="1" x14ac:dyDescent="0.3"/>
    <row r="1281" ht="15.75" customHeight="1" x14ac:dyDescent="0.3"/>
    <row r="1282" ht="15.75" customHeight="1" x14ac:dyDescent="0.3"/>
    <row r="1283" ht="15.75" customHeight="1" x14ac:dyDescent="0.3"/>
    <row r="1284" ht="15.75" customHeight="1" x14ac:dyDescent="0.3"/>
    <row r="1285" ht="15.75" customHeight="1" x14ac:dyDescent="0.3"/>
    <row r="1286" ht="15.75" customHeight="1" x14ac:dyDescent="0.3"/>
    <row r="1287" ht="15.75" customHeight="1" x14ac:dyDescent="0.3"/>
    <row r="1288" ht="15.75" customHeight="1" x14ac:dyDescent="0.3"/>
    <row r="1289" ht="15.75" customHeight="1" x14ac:dyDescent="0.3"/>
    <row r="1290" ht="15.75" customHeight="1" x14ac:dyDescent="0.3"/>
    <row r="1291" ht="15.75" customHeight="1" x14ac:dyDescent="0.3"/>
    <row r="1292" ht="15.75" customHeight="1" x14ac:dyDescent="0.3"/>
    <row r="1293" ht="15.75" customHeight="1" x14ac:dyDescent="0.3"/>
    <row r="1294" ht="15.75" customHeight="1" x14ac:dyDescent="0.3"/>
    <row r="1295" ht="15.75" customHeight="1" x14ac:dyDescent="0.3"/>
    <row r="1296" ht="15.75" customHeight="1" x14ac:dyDescent="0.3"/>
    <row r="1297" ht="15.75" customHeight="1" x14ac:dyDescent="0.3"/>
    <row r="1298" ht="15.75" customHeight="1" x14ac:dyDescent="0.3"/>
    <row r="1299" ht="15.75" customHeight="1" x14ac:dyDescent="0.3"/>
    <row r="1300" ht="15.75" customHeight="1" x14ac:dyDescent="0.3"/>
    <row r="1301" ht="15.75" customHeight="1" x14ac:dyDescent="0.3"/>
    <row r="1302" ht="15.75" customHeight="1" x14ac:dyDescent="0.3"/>
    <row r="1303" ht="15.75" customHeight="1" x14ac:dyDescent="0.3"/>
    <row r="1304" ht="15.75" customHeight="1" x14ac:dyDescent="0.3"/>
    <row r="1305" ht="15.75" customHeight="1" x14ac:dyDescent="0.3"/>
    <row r="1306" ht="15.75" customHeight="1" x14ac:dyDescent="0.3"/>
    <row r="1307" ht="15.75" customHeight="1" x14ac:dyDescent="0.3"/>
    <row r="1308" ht="15.75" customHeight="1" x14ac:dyDescent="0.3"/>
    <row r="1309" ht="15.75" customHeight="1" x14ac:dyDescent="0.3"/>
    <row r="1310" ht="15.75" customHeight="1" x14ac:dyDescent="0.3"/>
    <row r="1311" ht="15.75" customHeight="1" x14ac:dyDescent="0.3"/>
    <row r="1312" ht="15.75" customHeight="1" x14ac:dyDescent="0.3"/>
    <row r="1313" ht="15.75" customHeight="1" x14ac:dyDescent="0.3"/>
    <row r="1314" ht="15.75" customHeight="1" x14ac:dyDescent="0.3"/>
    <row r="1315" ht="15.75" customHeight="1" x14ac:dyDescent="0.3"/>
    <row r="1316" ht="15.75" customHeight="1" x14ac:dyDescent="0.3"/>
    <row r="1317" ht="15.75" customHeight="1" x14ac:dyDescent="0.3"/>
    <row r="1318" ht="15.75" customHeight="1" x14ac:dyDescent="0.3"/>
    <row r="1319" ht="15.75" customHeight="1" x14ac:dyDescent="0.3"/>
    <row r="1320" ht="15.75" customHeight="1" x14ac:dyDescent="0.3"/>
    <row r="1321" ht="15.75" customHeight="1" x14ac:dyDescent="0.3"/>
    <row r="1322" ht="15.75" customHeight="1" x14ac:dyDescent="0.3"/>
    <row r="1323" ht="15.75" customHeight="1" x14ac:dyDescent="0.3"/>
    <row r="1324" ht="15.75" customHeight="1" x14ac:dyDescent="0.3"/>
    <row r="1325" ht="15.75" customHeight="1" x14ac:dyDescent="0.3"/>
    <row r="1326" ht="15.75" customHeight="1" x14ac:dyDescent="0.3"/>
    <row r="1327" ht="15.75" customHeight="1" x14ac:dyDescent="0.3"/>
    <row r="1328" ht="15.75" customHeight="1" x14ac:dyDescent="0.3"/>
    <row r="1329" ht="15.75" customHeight="1" x14ac:dyDescent="0.3"/>
    <row r="1330" ht="15.75" customHeight="1" x14ac:dyDescent="0.3"/>
    <row r="1331" ht="15.75" customHeight="1" x14ac:dyDescent="0.3"/>
    <row r="1332" ht="15.75" customHeight="1" x14ac:dyDescent="0.3"/>
    <row r="1333" ht="15.75" customHeight="1" x14ac:dyDescent="0.3"/>
    <row r="1334" ht="15.75" customHeight="1" x14ac:dyDescent="0.3"/>
    <row r="1335" ht="15.75" customHeight="1" x14ac:dyDescent="0.3"/>
    <row r="1336" ht="15.75" customHeight="1" x14ac:dyDescent="0.3"/>
    <row r="1337" ht="15.75" customHeight="1" x14ac:dyDescent="0.3"/>
    <row r="1338" ht="15.75" customHeight="1" x14ac:dyDescent="0.3"/>
    <row r="1339" ht="15.75" customHeight="1" x14ac:dyDescent="0.3"/>
    <row r="1340" ht="15.75" customHeight="1" x14ac:dyDescent="0.3"/>
    <row r="1341" ht="15.75" customHeight="1" x14ac:dyDescent="0.3"/>
    <row r="1342" ht="15.75" customHeight="1" x14ac:dyDescent="0.3"/>
    <row r="1343" ht="15.75" customHeight="1" x14ac:dyDescent="0.3"/>
    <row r="1344" ht="15.75" customHeight="1" x14ac:dyDescent="0.3"/>
    <row r="1345" ht="15.75" customHeight="1" x14ac:dyDescent="0.3"/>
    <row r="1346" ht="15.75" customHeight="1" x14ac:dyDescent="0.3"/>
    <row r="1347" ht="15.75" customHeight="1" x14ac:dyDescent="0.3"/>
    <row r="1348" ht="15.75" customHeight="1" x14ac:dyDescent="0.3"/>
    <row r="1349" ht="15.75" customHeight="1" x14ac:dyDescent="0.3"/>
    <row r="1350" ht="15.75" customHeight="1" x14ac:dyDescent="0.3"/>
    <row r="1351" ht="15.75" customHeight="1" x14ac:dyDescent="0.3"/>
    <row r="1352" ht="15.75" customHeight="1" x14ac:dyDescent="0.3"/>
    <row r="1353" ht="15.75" customHeight="1" x14ac:dyDescent="0.3"/>
    <row r="1354" ht="15.75" customHeight="1" x14ac:dyDescent="0.3"/>
    <row r="1355" ht="15.75" customHeight="1" x14ac:dyDescent="0.3"/>
    <row r="1356" ht="15.75" customHeight="1" x14ac:dyDescent="0.3"/>
    <row r="1357" ht="15.75" customHeight="1" x14ac:dyDescent="0.3"/>
    <row r="1358" ht="15.75" customHeight="1" x14ac:dyDescent="0.3"/>
    <row r="1359" ht="15.75" customHeight="1" x14ac:dyDescent="0.3"/>
    <row r="136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spans="9:9" ht="15.75" customHeight="1" x14ac:dyDescent="0.3"/>
    <row r="2626" spans="9:9" ht="15.75" customHeight="1" x14ac:dyDescent="0.3"/>
    <row r="2627" spans="9:9" ht="15.75" customHeight="1" x14ac:dyDescent="0.3"/>
    <row r="2628" spans="9:9" ht="15.75" customHeight="1" x14ac:dyDescent="0.3"/>
    <row r="2629" spans="9:9" ht="15.75" customHeight="1" x14ac:dyDescent="0.3"/>
    <row r="2630" spans="9:9" ht="15.75" customHeight="1" x14ac:dyDescent="0.3"/>
    <row r="2631" spans="9:9" ht="15.75" customHeight="1" x14ac:dyDescent="0.3"/>
    <row r="2632" spans="9:9" ht="15.75" customHeight="1" x14ac:dyDescent="0.3"/>
    <row r="2633" spans="9:9" ht="15.75" customHeight="1" x14ac:dyDescent="0.3"/>
    <row r="2634" spans="9:9" ht="15.75" customHeight="1" x14ac:dyDescent="0.3"/>
    <row r="2635" spans="9:9" ht="15.75" customHeight="1" x14ac:dyDescent="0.3"/>
    <row r="2636" spans="9:9" ht="15.75" customHeight="1" x14ac:dyDescent="0.3"/>
    <row r="2637" spans="9:9" ht="12" customHeight="1" x14ac:dyDescent="0.3">
      <c r="I2637" s="335" t="s">
        <v>225</v>
      </c>
    </row>
    <row r="2638" spans="9:9" ht="12" customHeight="1" x14ac:dyDescent="0.3">
      <c r="I2638" s="335"/>
    </row>
    <row r="2639" spans="9:9" ht="12" customHeight="1" x14ac:dyDescent="0.3">
      <c r="I2639" s="335"/>
    </row>
    <row r="2640" spans="9:9" ht="12" customHeight="1" x14ac:dyDescent="0.3">
      <c r="I2640" s="335"/>
    </row>
    <row r="2641" spans="9:9" ht="12" customHeight="1" x14ac:dyDescent="0.3">
      <c r="I2641" s="335"/>
    </row>
    <row r="2642" spans="9:9" ht="12" customHeight="1" x14ac:dyDescent="0.3">
      <c r="I2642" s="335"/>
    </row>
    <row r="2643" spans="9:9" ht="12" customHeight="1" x14ac:dyDescent="0.3">
      <c r="I2643" s="335"/>
    </row>
    <row r="2644" spans="9:9" ht="12" customHeight="1" x14ac:dyDescent="0.3">
      <c r="I2644" s="335"/>
    </row>
    <row r="2645" spans="9:9" ht="12" customHeight="1" x14ac:dyDescent="0.3">
      <c r="I2645" s="335"/>
    </row>
    <row r="2646" spans="9:9" ht="12" customHeight="1" x14ac:dyDescent="0.3">
      <c r="I2646" s="335" t="s">
        <v>226</v>
      </c>
    </row>
    <row r="2647" spans="9:9" ht="15.75" customHeight="1" x14ac:dyDescent="0.3"/>
    <row r="2648" spans="9:9" ht="15.75" customHeight="1" x14ac:dyDescent="0.3"/>
    <row r="2649" spans="9:9" ht="12" customHeight="1" x14ac:dyDescent="0.3">
      <c r="I2649" s="335" t="s">
        <v>226</v>
      </c>
    </row>
    <row r="2650" spans="9:9" ht="12" customHeight="1" x14ac:dyDescent="0.3">
      <c r="I2650" s="335"/>
    </row>
    <row r="2651" spans="9:9" ht="12" customHeight="1" x14ac:dyDescent="0.3">
      <c r="I2651" s="335"/>
    </row>
    <row r="2652" spans="9:9" ht="12" customHeight="1" x14ac:dyDescent="0.3">
      <c r="I2652" s="335"/>
    </row>
    <row r="2653" spans="9:9" ht="12" customHeight="1" x14ac:dyDescent="0.3">
      <c r="I2653" s="335"/>
    </row>
    <row r="2654" spans="9:9" ht="12" customHeight="1" x14ac:dyDescent="0.3">
      <c r="I2654" s="335"/>
    </row>
    <row r="2655" spans="9:9" ht="12" customHeight="1" x14ac:dyDescent="0.3">
      <c r="I2655" s="335" t="s">
        <v>226</v>
      </c>
    </row>
    <row r="2656" spans="9:9" ht="12" customHeight="1" x14ac:dyDescent="0.3">
      <c r="I2656" s="335" t="s">
        <v>226</v>
      </c>
    </row>
    <row r="2657" spans="9:9" ht="12" customHeight="1" x14ac:dyDescent="0.3">
      <c r="I2657" s="335"/>
    </row>
    <row r="2658" spans="9:9" ht="12" customHeight="1" x14ac:dyDescent="0.3">
      <c r="I2658" s="335"/>
    </row>
    <row r="2659" spans="9:9" ht="12" customHeight="1" x14ac:dyDescent="0.3">
      <c r="I2659" s="335"/>
    </row>
    <row r="2660" spans="9:9" ht="12" customHeight="1" x14ac:dyDescent="0.3">
      <c r="I2660" s="335" t="s">
        <v>226</v>
      </c>
    </row>
    <row r="2661" spans="9:9" ht="12" customHeight="1" x14ac:dyDescent="0.3">
      <c r="I2661" s="335" t="s">
        <v>225</v>
      </c>
    </row>
    <row r="2662" spans="9:9" ht="12" customHeight="1" x14ac:dyDescent="0.3">
      <c r="I2662" s="335" t="s">
        <v>225</v>
      </c>
    </row>
    <row r="2663" spans="9:9" ht="15.75" customHeight="1" x14ac:dyDescent="0.3"/>
    <row r="2664" spans="9:9" ht="15.75" customHeight="1" x14ac:dyDescent="0.3"/>
    <row r="2665" spans="9:9" ht="12" customHeight="1" x14ac:dyDescent="0.3">
      <c r="I2665" s="335" t="s">
        <v>225</v>
      </c>
    </row>
    <row r="2666" spans="9:9" ht="12" customHeight="1" x14ac:dyDescent="0.3">
      <c r="I2666" s="335"/>
    </row>
    <row r="2667" spans="9:9" ht="12" customHeight="1" x14ac:dyDescent="0.3">
      <c r="I2667" s="335" t="s">
        <v>226</v>
      </c>
    </row>
    <row r="2668" spans="9:9" ht="12" customHeight="1" x14ac:dyDescent="0.3">
      <c r="I2668" s="335"/>
    </row>
    <row r="2669" spans="9:9" ht="12" customHeight="1" x14ac:dyDescent="0.3">
      <c r="I2669" s="335"/>
    </row>
    <row r="2670" spans="9:9" ht="12" customHeight="1" x14ac:dyDescent="0.3">
      <c r="I2670" s="335" t="s">
        <v>226</v>
      </c>
    </row>
    <row r="2671" spans="9:9" ht="12" customHeight="1" x14ac:dyDescent="0.3">
      <c r="I2671" s="335"/>
    </row>
    <row r="2672" spans="9:9" ht="12" customHeight="1" x14ac:dyDescent="0.3">
      <c r="I2672" s="335" t="s">
        <v>226</v>
      </c>
    </row>
    <row r="2673" spans="9:9" ht="15.75" customHeight="1" x14ac:dyDescent="0.3"/>
    <row r="2674" spans="9:9" ht="15.75" customHeight="1" x14ac:dyDescent="0.3"/>
    <row r="2675" spans="9:9" ht="15.75" customHeight="1" x14ac:dyDescent="0.3"/>
    <row r="2676" spans="9:9" ht="15.75" customHeight="1" x14ac:dyDescent="0.3"/>
    <row r="2677" spans="9:9" ht="15.75" customHeight="1" x14ac:dyDescent="0.3"/>
    <row r="2678" spans="9:9" ht="15.75" customHeight="1" x14ac:dyDescent="0.3"/>
    <row r="2679" spans="9:9" ht="15.75" customHeight="1" x14ac:dyDescent="0.3"/>
    <row r="2680" spans="9:9" ht="15.75" customHeight="1" x14ac:dyDescent="0.3"/>
    <row r="2681" spans="9:9" ht="12" customHeight="1" x14ac:dyDescent="0.3">
      <c r="I2681" s="335" t="s">
        <v>226</v>
      </c>
    </row>
    <row r="2682" spans="9:9" ht="12" customHeight="1" x14ac:dyDescent="0.3">
      <c r="I2682" s="335"/>
    </row>
    <row r="2683" spans="9:9" ht="12" customHeight="1" x14ac:dyDescent="0.3">
      <c r="I2683" s="335" t="s">
        <v>225</v>
      </c>
    </row>
    <row r="2684" spans="9:9" ht="12" customHeight="1" x14ac:dyDescent="0.3">
      <c r="I2684" s="335"/>
    </row>
    <row r="2685" spans="9:9" ht="12" customHeight="1" x14ac:dyDescent="0.3">
      <c r="I2685" s="335" t="s">
        <v>226</v>
      </c>
    </row>
    <row r="2686" spans="9:9" ht="12" customHeight="1" x14ac:dyDescent="0.3">
      <c r="I2686" s="335" t="s">
        <v>225</v>
      </c>
    </row>
    <row r="2687" spans="9:9" ht="15.75" customHeight="1" x14ac:dyDescent="0.3"/>
    <row r="2688" spans="9:9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spans="9:9" ht="12" customHeight="1" x14ac:dyDescent="0.3">
      <c r="I2705" s="335" t="s">
        <v>226</v>
      </c>
    </row>
  </sheetData>
  <autoFilter ref="A1:G907" xr:uid="{00000000-0009-0000-0000-000006000000}"/>
  <mergeCells count="5">
    <mergeCell ref="A1:B1"/>
    <mergeCell ref="E1:F1"/>
    <mergeCell ref="Q1:R1"/>
    <mergeCell ref="E2:F2"/>
    <mergeCell ref="E3:F3"/>
  </mergeCells>
  <conditionalFormatting sqref="I1 I4:I2705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12"/>
  <sheetViews>
    <sheetView workbookViewId="0">
      <pane ySplit="1" topLeftCell="A2" activePane="bottomLeft" state="frozen"/>
      <selection pane="bottomLeft" activeCell="C28" sqref="C28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58" t="s">
        <v>491</v>
      </c>
      <c r="E1" s="553"/>
      <c r="F1" s="559" t="s">
        <v>492</v>
      </c>
      <c r="G1" s="553"/>
      <c r="H1" s="558" t="str">
        <f>'Proposed Budget'!C33</f>
        <v>Vehicle Maintenance</v>
      </c>
      <c r="I1" s="553"/>
      <c r="J1" s="559" t="str">
        <f>'Proposed Budget'!C34</f>
        <v>Car Insurance</v>
      </c>
      <c r="K1" s="553"/>
      <c r="L1" s="558" t="str">
        <f>'Proposed Budget'!C35</f>
        <v>Rental Garbage</v>
      </c>
      <c r="M1" s="553"/>
      <c r="N1" s="559" t="str">
        <f>'Proposed Budget'!C36</f>
        <v>Garbage</v>
      </c>
      <c r="O1" s="553"/>
      <c r="P1" s="558" t="str">
        <f>'Monthly Breakdown'!C37</f>
        <v>Sanitation - Main</v>
      </c>
      <c r="Q1" s="553"/>
      <c r="R1" s="559" t="str">
        <f>'Proposed Budget'!C38</f>
        <v>Camping/Vacation</v>
      </c>
      <c r="S1" s="553"/>
      <c r="T1" s="558" t="str">
        <f>'Proposed Budget'!C39</f>
        <v>Home Maintenance</v>
      </c>
      <c r="U1" s="553"/>
      <c r="V1" s="559" t="str">
        <f>'Proposed Budget'!C40</f>
        <v>Rental Repairs</v>
      </c>
      <c r="W1" s="553"/>
      <c r="X1" s="558" t="str">
        <f>'Proposed Budget'!C41</f>
        <v>Rental Insurance</v>
      </c>
      <c r="Y1" s="553"/>
      <c r="Z1" s="559" t="str">
        <f>'Proposed Budget'!C42</f>
        <v>Rental Property Taxes</v>
      </c>
      <c r="AA1" s="553"/>
      <c r="AB1" s="558" t="str">
        <f>'Proposed Budget'!C43</f>
        <v>Rental Sanitation</v>
      </c>
      <c r="AC1" s="553"/>
    </row>
    <row r="2" spans="1:29" ht="14.25" customHeight="1" x14ac:dyDescent="0.3">
      <c r="A2" s="341">
        <f t="shared" ref="A2:A3" si="0">SUM(G2,E2,U2,I2,S2,O2,K2,M2,Q2,W2,Y2,AA2,AC2)</f>
        <v>7637.9499999999962</v>
      </c>
      <c r="B2" s="339"/>
      <c r="C2" s="340"/>
      <c r="D2" s="342" t="s">
        <v>493</v>
      </c>
      <c r="E2" s="343">
        <f>E3-E70</f>
        <v>15788.08</v>
      </c>
      <c r="F2" s="344" t="s">
        <v>493</v>
      </c>
      <c r="G2" s="345">
        <f>G3-G70</f>
        <v>552.59000000000015</v>
      </c>
      <c r="H2" s="343" t="s">
        <v>493</v>
      </c>
      <c r="I2" s="343">
        <f>I3-I70</f>
        <v>870.94999999999982</v>
      </c>
      <c r="J2" s="344" t="s">
        <v>493</v>
      </c>
      <c r="K2" s="345">
        <f>K3-K70</f>
        <v>1280</v>
      </c>
      <c r="L2" s="343" t="s">
        <v>493</v>
      </c>
      <c r="M2" s="343">
        <f>M3-M70</f>
        <v>-26.960000000000008</v>
      </c>
      <c r="N2" s="345" t="s">
        <v>493</v>
      </c>
      <c r="O2" s="345">
        <f>O3-O70</f>
        <v>-26.960000000000008</v>
      </c>
      <c r="P2" s="343" t="s">
        <v>493</v>
      </c>
      <c r="Q2" s="343">
        <f>Q3-Q70</f>
        <v>-5.6399999999999864</v>
      </c>
      <c r="R2" s="345" t="s">
        <v>493</v>
      </c>
      <c r="S2" s="345">
        <f>S3-S70</f>
        <v>-2224.7800000000002</v>
      </c>
      <c r="T2" s="346" t="s">
        <v>493</v>
      </c>
      <c r="U2" s="343">
        <f>U3-U70</f>
        <v>-8446.7900000000009</v>
      </c>
      <c r="V2" s="345" t="s">
        <v>493</v>
      </c>
      <c r="W2" s="345">
        <f>W3-W70</f>
        <v>400</v>
      </c>
      <c r="X2" s="343" t="s">
        <v>493</v>
      </c>
      <c r="Y2" s="343">
        <f>Y3-Y70</f>
        <v>-160.5</v>
      </c>
      <c r="Z2" s="345" t="s">
        <v>493</v>
      </c>
      <c r="AA2" s="345">
        <f>AA3-AA70</f>
        <v>-356.40000000000009</v>
      </c>
      <c r="AB2" s="343" t="s">
        <v>493</v>
      </c>
      <c r="AC2" s="343">
        <f>AC3-AC70</f>
        <v>-5.6399999999999864</v>
      </c>
    </row>
    <row r="3" spans="1:29" ht="14.25" customHeight="1" x14ac:dyDescent="0.3">
      <c r="A3" s="341">
        <f t="shared" si="0"/>
        <v>19878.440000000002</v>
      </c>
      <c r="B3" s="347"/>
      <c r="C3" s="340"/>
      <c r="D3" s="342" t="s">
        <v>494</v>
      </c>
      <c r="E3" s="343">
        <f>SUM(E6:E70)-SUM(D6:D70)</f>
        <v>17498.57</v>
      </c>
      <c r="F3" s="345" t="s">
        <v>494</v>
      </c>
      <c r="G3" s="345">
        <f>SUM(G6:G70)-SUM(F6:F70)</f>
        <v>1052.5900000000001</v>
      </c>
      <c r="H3" s="343" t="s">
        <v>494</v>
      </c>
      <c r="I3" s="343">
        <f>SUM(I6:I70)-SUM(H6:H70)</f>
        <v>2870.95</v>
      </c>
      <c r="J3" s="345" t="s">
        <v>494</v>
      </c>
      <c r="K3" s="345">
        <f>SUM(K6:K70)-SUM(J6:J70)</f>
        <v>2280</v>
      </c>
      <c r="L3" s="343" t="s">
        <v>494</v>
      </c>
      <c r="M3" s="343">
        <f>SUM(M6:M70)-SUM(L6:L70)</f>
        <v>38.039999999999992</v>
      </c>
      <c r="N3" s="345" t="s">
        <v>494</v>
      </c>
      <c r="O3" s="345">
        <f>SUM(O6:O70)-SUM(N6:N70)</f>
        <v>38.039999999999992</v>
      </c>
      <c r="P3" s="343" t="s">
        <v>494</v>
      </c>
      <c r="Q3" s="343">
        <f>SUM(Q6:Q70)-SUM(P6:P70)</f>
        <v>94.360000000000014</v>
      </c>
      <c r="R3" s="345" t="s">
        <v>494</v>
      </c>
      <c r="S3" s="345">
        <f>SUM(S6:S70)-SUM(R6:R70)</f>
        <v>-224.7800000000002</v>
      </c>
      <c r="T3" s="343" t="s">
        <v>494</v>
      </c>
      <c r="U3" s="343">
        <f>SUM(U6:U70)-SUM(T6:T70)</f>
        <v>-5946.7900000000009</v>
      </c>
      <c r="V3" s="345" t="s">
        <v>494</v>
      </c>
      <c r="W3" s="345">
        <f>SUM(W6:W70)-SUM(V6:V70)</f>
        <v>900</v>
      </c>
      <c r="X3" s="343" t="s">
        <v>494</v>
      </c>
      <c r="Y3" s="343">
        <f>SUM(Y6:Y70)-SUM(X6:X70)</f>
        <v>39.5</v>
      </c>
      <c r="Z3" s="345" t="s">
        <v>494</v>
      </c>
      <c r="AA3" s="345">
        <f>SUM(AA6:AA70)-SUM(Z6:Z70)</f>
        <v>1143.5999999999999</v>
      </c>
      <c r="AB3" s="343" t="s">
        <v>494</v>
      </c>
      <c r="AC3" s="343">
        <f>SUM(AC6:AC70)-SUM(AB6:AB70)</f>
        <v>94.360000000000014</v>
      </c>
    </row>
    <row r="4" spans="1:29" ht="14.25" customHeight="1" x14ac:dyDescent="0.3">
      <c r="A4" s="338" t="s">
        <v>495</v>
      </c>
      <c r="B4" s="347"/>
      <c r="C4" s="340"/>
      <c r="D4" s="558" t="s">
        <v>496</v>
      </c>
      <c r="E4" s="553"/>
      <c r="F4" s="559" t="s">
        <v>496</v>
      </c>
      <c r="G4" s="553"/>
      <c r="H4" s="558" t="s">
        <v>496</v>
      </c>
      <c r="I4" s="553"/>
      <c r="J4" s="559" t="s">
        <v>496</v>
      </c>
      <c r="K4" s="553"/>
      <c r="L4" s="558" t="s">
        <v>496</v>
      </c>
      <c r="M4" s="553"/>
      <c r="N4" s="559" t="s">
        <v>496</v>
      </c>
      <c r="O4" s="553"/>
      <c r="P4" s="558" t="s">
        <v>496</v>
      </c>
      <c r="Q4" s="553"/>
      <c r="R4" s="559" t="s">
        <v>497</v>
      </c>
      <c r="S4" s="553"/>
      <c r="T4" s="558" t="s">
        <v>498</v>
      </c>
      <c r="U4" s="553"/>
      <c r="V4" s="559" t="s">
        <v>496</v>
      </c>
      <c r="W4" s="553"/>
      <c r="X4" s="558" t="s">
        <v>496</v>
      </c>
      <c r="Y4" s="553"/>
      <c r="Z4" s="559" t="s">
        <v>496</v>
      </c>
      <c r="AA4" s="553"/>
      <c r="AB4" s="558" t="s">
        <v>496</v>
      </c>
      <c r="AC4" s="553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SUM(D6:D69)</f>
        <v>2943.37</v>
      </c>
      <c r="E5" s="343">
        <f t="shared" si="1"/>
        <v>18731.449999999997</v>
      </c>
      <c r="F5" s="345">
        <f t="shared" si="1"/>
        <v>0</v>
      </c>
      <c r="G5" s="345">
        <f t="shared" si="1"/>
        <v>552.59</v>
      </c>
      <c r="H5" s="343">
        <f t="shared" si="1"/>
        <v>529.04999999999995</v>
      </c>
      <c r="I5" s="343">
        <f t="shared" si="1"/>
        <v>1400</v>
      </c>
      <c r="J5" s="345">
        <f t="shared" si="1"/>
        <v>0</v>
      </c>
      <c r="K5" s="345">
        <f t="shared" si="1"/>
        <v>1280</v>
      </c>
      <c r="L5" s="343">
        <f t="shared" si="1"/>
        <v>126.96000000000001</v>
      </c>
      <c r="M5" s="343">
        <f t="shared" si="1"/>
        <v>100</v>
      </c>
      <c r="N5" s="345">
        <f t="shared" si="1"/>
        <v>126.96000000000001</v>
      </c>
      <c r="O5" s="345">
        <f t="shared" si="1"/>
        <v>100</v>
      </c>
      <c r="P5" s="343">
        <f t="shared" si="1"/>
        <v>185.64</v>
      </c>
      <c r="Q5" s="343">
        <f t="shared" si="1"/>
        <v>180</v>
      </c>
      <c r="R5" s="345">
        <f t="shared" si="1"/>
        <v>3824.78</v>
      </c>
      <c r="S5" s="345">
        <f t="shared" si="1"/>
        <v>1600</v>
      </c>
      <c r="T5" s="343">
        <f t="shared" si="1"/>
        <v>9946.7900000000009</v>
      </c>
      <c r="U5" s="343">
        <f t="shared" si="1"/>
        <v>1500</v>
      </c>
      <c r="V5" s="345">
        <f t="shared" si="1"/>
        <v>0</v>
      </c>
      <c r="W5" s="345">
        <f t="shared" si="1"/>
        <v>400</v>
      </c>
      <c r="X5" s="343">
        <f t="shared" si="1"/>
        <v>500.5</v>
      </c>
      <c r="Y5" s="343">
        <f t="shared" si="1"/>
        <v>340</v>
      </c>
      <c r="Z5" s="345">
        <f t="shared" si="1"/>
        <v>1276.4000000000001</v>
      </c>
      <c r="AA5" s="345">
        <f t="shared" si="1"/>
        <v>920</v>
      </c>
      <c r="AB5" s="343">
        <f t="shared" si="1"/>
        <v>185.64</v>
      </c>
      <c r="AC5" s="343">
        <f t="shared" si="1"/>
        <v>180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46165</v>
      </c>
      <c r="B7" s="347">
        <f t="shared" ref="B7:B70" si="2">SUM(E7,U7,K7,G7,I7,S7,O7,M7,Q7,W7,Y7,AA7,AC7)-SUM(D7,F7,T7,H7,R7,N7,J7,L7,P7,V7,X7,Z7,AB7)</f>
        <v>-138.44</v>
      </c>
      <c r="C7" s="348" t="s">
        <v>877</v>
      </c>
      <c r="D7" s="342">
        <v>138.44</v>
      </c>
      <c r="E7" s="343"/>
      <c r="F7" s="345"/>
      <c r="G7" s="345"/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/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46158</v>
      </c>
      <c r="B8" s="347">
        <f t="shared" si="2"/>
        <v>-87.13</v>
      </c>
      <c r="C8" s="348" t="s">
        <v>848</v>
      </c>
      <c r="D8" s="342"/>
      <c r="E8" s="343"/>
      <c r="F8" s="345"/>
      <c r="G8" s="345"/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>
        <v>87.13</v>
      </c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46158</v>
      </c>
      <c r="B9" s="347">
        <f t="shared" si="2"/>
        <v>-95.85</v>
      </c>
      <c r="C9" s="348" t="s">
        <v>850</v>
      </c>
      <c r="D9" s="342"/>
      <c r="E9" s="343"/>
      <c r="F9" s="345"/>
      <c r="G9" s="345"/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>
        <v>95.85</v>
      </c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46157</v>
      </c>
      <c r="B10" s="347">
        <f t="shared" si="2"/>
        <v>-146.15</v>
      </c>
      <c r="C10" s="348" t="s">
        <v>506</v>
      </c>
      <c r="D10" s="342"/>
      <c r="E10" s="343"/>
      <c r="F10" s="345"/>
      <c r="G10" s="345"/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>
        <v>146.15</v>
      </c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46155</v>
      </c>
      <c r="B11" s="347">
        <f t="shared" si="2"/>
        <v>-221.4</v>
      </c>
      <c r="C11" s="348" t="s">
        <v>857</v>
      </c>
      <c r="D11" s="342"/>
      <c r="E11" s="343"/>
      <c r="F11" s="345"/>
      <c r="G11" s="345"/>
      <c r="H11" s="343">
        <v>221.4</v>
      </c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/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3">
      <c r="A12" s="338">
        <v>46155</v>
      </c>
      <c r="B12" s="347">
        <f t="shared" si="2"/>
        <v>444.44</v>
      </c>
      <c r="C12" s="348" t="s">
        <v>519</v>
      </c>
      <c r="D12" s="342"/>
      <c r="E12" s="343">
        <v>444.44</v>
      </c>
      <c r="F12" s="345"/>
      <c r="G12" s="345"/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46155</v>
      </c>
      <c r="B13" s="347">
        <f t="shared" si="2"/>
        <v>351.69</v>
      </c>
      <c r="C13" s="348" t="s">
        <v>860</v>
      </c>
      <c r="D13" s="342"/>
      <c r="E13" s="343">
        <v>351.69</v>
      </c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46153</v>
      </c>
      <c r="B14" s="347">
        <f t="shared" si="2"/>
        <v>-1045.8699999999999</v>
      </c>
      <c r="C14" s="348" t="s">
        <v>844</v>
      </c>
      <c r="D14" s="342"/>
      <c r="E14" s="343"/>
      <c r="F14" s="345"/>
      <c r="G14" s="345"/>
      <c r="H14" s="343"/>
      <c r="I14" s="343"/>
      <c r="J14" s="345"/>
      <c r="K14" s="345"/>
      <c r="L14" s="343"/>
      <c r="M14" s="343"/>
      <c r="N14" s="345"/>
      <c r="O14" s="345"/>
      <c r="P14" s="343"/>
      <c r="Q14" s="343"/>
      <c r="R14" s="345"/>
      <c r="S14" s="345"/>
      <c r="T14" s="343">
        <v>1045.8699999999999</v>
      </c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3">
      <c r="A15" s="338">
        <v>46151</v>
      </c>
      <c r="B15" s="347">
        <f t="shared" si="2"/>
        <v>-903.88</v>
      </c>
      <c r="C15" s="348" t="s">
        <v>858</v>
      </c>
      <c r="D15" s="342"/>
      <c r="E15" s="343"/>
      <c r="F15" s="345"/>
      <c r="G15" s="345"/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>
        <v>903.88</v>
      </c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46149</v>
      </c>
      <c r="B16" s="347">
        <f t="shared" si="2"/>
        <v>69.400000000000006</v>
      </c>
      <c r="C16" s="348" t="s">
        <v>509</v>
      </c>
      <c r="D16" s="342"/>
      <c r="E16" s="343"/>
      <c r="F16" s="345"/>
      <c r="G16" s="345">
        <v>69.400000000000006</v>
      </c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46148</v>
      </c>
      <c r="B17" s="347">
        <f t="shared" si="2"/>
        <v>-500.5</v>
      </c>
      <c r="C17" s="348" t="s">
        <v>212</v>
      </c>
      <c r="D17" s="342"/>
      <c r="E17" s="343"/>
      <c r="F17" s="345"/>
      <c r="G17" s="345"/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/>
      <c r="U17" s="343"/>
      <c r="V17" s="345"/>
      <c r="W17" s="345"/>
      <c r="X17" s="343">
        <v>500.5</v>
      </c>
      <c r="Y17" s="343"/>
      <c r="Z17" s="345"/>
      <c r="AA17" s="345"/>
      <c r="AB17" s="343"/>
      <c r="AC17" s="343"/>
    </row>
    <row r="18" spans="1:29" ht="14.25" customHeight="1" x14ac:dyDescent="0.3">
      <c r="A18" s="338">
        <v>46148</v>
      </c>
      <c r="B18" s="347">
        <f t="shared" si="2"/>
        <v>-457.94</v>
      </c>
      <c r="C18" s="348" t="s">
        <v>859</v>
      </c>
      <c r="D18" s="342">
        <v>457.94</v>
      </c>
      <c r="E18" s="343"/>
      <c r="F18" s="345"/>
      <c r="G18" s="345"/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46142</v>
      </c>
      <c r="B19" s="347">
        <f t="shared" si="2"/>
        <v>5616.82</v>
      </c>
      <c r="C19" s="348" t="s">
        <v>285</v>
      </c>
      <c r="D19" s="342"/>
      <c r="E19" s="343">
        <v>5616.82</v>
      </c>
      <c r="F19" s="345"/>
      <c r="G19" s="345"/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46142</v>
      </c>
      <c r="B20" s="347">
        <f t="shared" si="2"/>
        <v>2000</v>
      </c>
      <c r="C20" s="348" t="s">
        <v>503</v>
      </c>
      <c r="D20" s="342"/>
      <c r="E20" s="343"/>
      <c r="F20" s="345"/>
      <c r="G20" s="345"/>
      <c r="H20" s="343"/>
      <c r="I20" s="343">
        <v>350</v>
      </c>
      <c r="J20" s="345"/>
      <c r="K20" s="345">
        <v>320</v>
      </c>
      <c r="L20" s="343"/>
      <c r="M20" s="343">
        <v>25</v>
      </c>
      <c r="N20" s="345"/>
      <c r="O20" s="345">
        <v>25</v>
      </c>
      <c r="P20" s="343"/>
      <c r="Q20" s="343">
        <v>45</v>
      </c>
      <c r="R20" s="345"/>
      <c r="S20" s="345">
        <v>400</v>
      </c>
      <c r="T20" s="343"/>
      <c r="U20" s="343">
        <v>375</v>
      </c>
      <c r="V20" s="345"/>
      <c r="W20" s="345">
        <v>100</v>
      </c>
      <c r="X20" s="343"/>
      <c r="Y20" s="343">
        <v>85</v>
      </c>
      <c r="Z20" s="345"/>
      <c r="AA20" s="345">
        <v>230</v>
      </c>
      <c r="AB20" s="343"/>
      <c r="AC20" s="343">
        <v>45</v>
      </c>
    </row>
    <row r="21" spans="1:29" ht="14.25" customHeight="1" x14ac:dyDescent="0.3">
      <c r="A21" s="338">
        <v>46142</v>
      </c>
      <c r="B21" s="347">
        <f t="shared" si="2"/>
        <v>62.26</v>
      </c>
      <c r="C21" s="348" t="s">
        <v>504</v>
      </c>
      <c r="D21" s="342"/>
      <c r="E21" s="343"/>
      <c r="F21" s="345"/>
      <c r="G21" s="345">
        <v>62.26</v>
      </c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46142</v>
      </c>
      <c r="B22" s="347">
        <f t="shared" si="2"/>
        <v>-185.64</v>
      </c>
      <c r="C22" s="348" t="s">
        <v>423</v>
      </c>
      <c r="D22" s="342"/>
      <c r="E22" s="343"/>
      <c r="F22" s="345"/>
      <c r="G22" s="345"/>
      <c r="H22" s="343"/>
      <c r="I22" s="343"/>
      <c r="J22" s="345"/>
      <c r="K22" s="345"/>
      <c r="L22" s="343"/>
      <c r="M22" s="343"/>
      <c r="N22" s="345"/>
      <c r="O22" s="345"/>
      <c r="P22" s="343">
        <v>92.82</v>
      </c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>
        <v>92.82</v>
      </c>
      <c r="AC22" s="343"/>
    </row>
    <row r="23" spans="1:29" ht="14.25" customHeight="1" x14ac:dyDescent="0.3">
      <c r="A23" s="338">
        <v>46142</v>
      </c>
      <c r="B23" s="347">
        <f t="shared" si="2"/>
        <v>-127.68</v>
      </c>
      <c r="C23" s="348" t="s">
        <v>315</v>
      </c>
      <c r="D23" s="342"/>
      <c r="E23" s="343"/>
      <c r="F23" s="345"/>
      <c r="G23" s="345"/>
      <c r="H23" s="343"/>
      <c r="I23" s="343"/>
      <c r="J23" s="345"/>
      <c r="K23" s="345"/>
      <c r="L23" s="343">
        <v>63.84</v>
      </c>
      <c r="M23" s="343"/>
      <c r="N23" s="345">
        <v>63.84</v>
      </c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46142</v>
      </c>
      <c r="B24" s="347">
        <f t="shared" si="2"/>
        <v>0.52</v>
      </c>
      <c r="C24" s="348" t="s">
        <v>505</v>
      </c>
      <c r="D24" s="342"/>
      <c r="E24" s="343"/>
      <c r="F24" s="345"/>
      <c r="G24" s="345">
        <v>0.52</v>
      </c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46130</v>
      </c>
      <c r="B25" s="347">
        <f t="shared" si="2"/>
        <v>-578.57000000000005</v>
      </c>
      <c r="C25" s="348" t="s">
        <v>506</v>
      </c>
      <c r="D25" s="342"/>
      <c r="E25" s="343"/>
      <c r="F25" s="345"/>
      <c r="G25" s="345"/>
      <c r="H25" s="343"/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>
        <v>578.57000000000005</v>
      </c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46130</v>
      </c>
      <c r="B26" s="347">
        <f t="shared" si="2"/>
        <v>-93.71</v>
      </c>
      <c r="C26" s="348" t="s">
        <v>507</v>
      </c>
      <c r="D26" s="342"/>
      <c r="E26" s="343"/>
      <c r="F26" s="345"/>
      <c r="G26" s="345"/>
      <c r="H26" s="343">
        <v>93.71</v>
      </c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/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46130</v>
      </c>
      <c r="B27" s="347">
        <f t="shared" si="2"/>
        <v>-318.36</v>
      </c>
      <c r="C27" s="348" t="s">
        <v>508</v>
      </c>
      <c r="D27" s="342"/>
      <c r="E27" s="343"/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>
        <v>318.36</v>
      </c>
      <c r="S27" s="345"/>
      <c r="T27" s="343"/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46129</v>
      </c>
      <c r="B28" s="347">
        <f t="shared" si="2"/>
        <v>62.19</v>
      </c>
      <c r="C28" s="348" t="s">
        <v>509</v>
      </c>
      <c r="D28" s="342"/>
      <c r="E28" s="343"/>
      <c r="F28" s="345"/>
      <c r="G28" s="345">
        <v>62.19</v>
      </c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/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46112</v>
      </c>
      <c r="B29" s="347">
        <f t="shared" si="2"/>
        <v>4309.58</v>
      </c>
      <c r="C29" s="348" t="s">
        <v>510</v>
      </c>
      <c r="D29" s="342"/>
      <c r="E29" s="343">
        <v>4309.58</v>
      </c>
      <c r="F29" s="345"/>
      <c r="G29" s="345"/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46112</v>
      </c>
      <c r="B30" s="347">
        <f t="shared" si="2"/>
        <v>2000</v>
      </c>
      <c r="C30" s="348" t="s">
        <v>511</v>
      </c>
      <c r="D30" s="342"/>
      <c r="E30" s="343"/>
      <c r="F30" s="345"/>
      <c r="G30" s="345"/>
      <c r="H30" s="343"/>
      <c r="I30" s="343">
        <v>350</v>
      </c>
      <c r="J30" s="345"/>
      <c r="K30" s="345">
        <v>320</v>
      </c>
      <c r="L30" s="343"/>
      <c r="M30" s="343">
        <v>25</v>
      </c>
      <c r="N30" s="345"/>
      <c r="O30" s="345">
        <v>25</v>
      </c>
      <c r="P30" s="343"/>
      <c r="Q30" s="343">
        <v>45</v>
      </c>
      <c r="R30" s="345"/>
      <c r="S30" s="345">
        <v>400</v>
      </c>
      <c r="T30" s="343"/>
      <c r="U30" s="343">
        <v>375</v>
      </c>
      <c r="V30" s="345"/>
      <c r="W30" s="345">
        <v>100</v>
      </c>
      <c r="X30" s="343"/>
      <c r="Y30" s="343">
        <v>85</v>
      </c>
      <c r="Z30" s="345"/>
      <c r="AA30" s="345">
        <v>230</v>
      </c>
      <c r="AB30" s="343"/>
      <c r="AC30" s="343">
        <v>45</v>
      </c>
    </row>
    <row r="31" spans="1:29" ht="14.25" customHeight="1" x14ac:dyDescent="0.3">
      <c r="A31" s="338">
        <v>46112</v>
      </c>
      <c r="B31" s="347">
        <f t="shared" si="2"/>
        <v>0.34</v>
      </c>
      <c r="C31" s="348" t="s">
        <v>505</v>
      </c>
      <c r="D31" s="342"/>
      <c r="E31" s="343"/>
      <c r="F31" s="345"/>
      <c r="G31" s="345">
        <v>0.34</v>
      </c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/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46112</v>
      </c>
      <c r="B32" s="347">
        <f t="shared" si="2"/>
        <v>-1200</v>
      </c>
      <c r="C32" s="348" t="s">
        <v>512</v>
      </c>
      <c r="D32" s="342"/>
      <c r="E32" s="343"/>
      <c r="F32" s="345"/>
      <c r="G32" s="345"/>
      <c r="H32" s="343"/>
      <c r="I32" s="343"/>
      <c r="J32" s="345"/>
      <c r="K32" s="345"/>
      <c r="L32" s="343"/>
      <c r="M32" s="343"/>
      <c r="N32" s="345"/>
      <c r="O32" s="345"/>
      <c r="P32" s="343"/>
      <c r="Q32" s="343"/>
      <c r="R32" s="345"/>
      <c r="S32" s="345"/>
      <c r="T32" s="343">
        <v>1200</v>
      </c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46108</v>
      </c>
      <c r="B33" s="347">
        <f t="shared" si="2"/>
        <v>68.72</v>
      </c>
      <c r="C33" s="348" t="s">
        <v>504</v>
      </c>
      <c r="D33" s="342"/>
      <c r="E33" s="343"/>
      <c r="F33" s="345"/>
      <c r="G33" s="345">
        <v>68.72</v>
      </c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46104</v>
      </c>
      <c r="B34" s="347">
        <f t="shared" si="2"/>
        <v>-6</v>
      </c>
      <c r="C34" s="348" t="s">
        <v>513</v>
      </c>
      <c r="D34" s="342">
        <v>6</v>
      </c>
      <c r="E34" s="343"/>
      <c r="F34" s="345"/>
      <c r="G34" s="345"/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46103</v>
      </c>
      <c r="B35" s="347">
        <f t="shared" si="2"/>
        <v>-100</v>
      </c>
      <c r="C35" s="348" t="s">
        <v>514</v>
      </c>
      <c r="D35" s="342">
        <v>100</v>
      </c>
      <c r="E35" s="343"/>
      <c r="F35" s="345"/>
      <c r="G35" s="345"/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46103</v>
      </c>
      <c r="B36" s="347">
        <f t="shared" si="2"/>
        <v>-100</v>
      </c>
      <c r="C36" s="348" t="s">
        <v>515</v>
      </c>
      <c r="D36" s="342">
        <v>100</v>
      </c>
      <c r="E36" s="343"/>
      <c r="F36" s="345"/>
      <c r="G36" s="345"/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46103</v>
      </c>
      <c r="B37" s="347">
        <f t="shared" si="2"/>
        <v>-50</v>
      </c>
      <c r="C37" s="348" t="s">
        <v>516</v>
      </c>
      <c r="D37" s="342">
        <v>50</v>
      </c>
      <c r="E37" s="343"/>
      <c r="F37" s="345"/>
      <c r="G37" s="345"/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46103</v>
      </c>
      <c r="B38" s="347">
        <f t="shared" si="2"/>
        <v>-100</v>
      </c>
      <c r="C38" s="348" t="s">
        <v>517</v>
      </c>
      <c r="D38" s="342">
        <v>100</v>
      </c>
      <c r="E38" s="343"/>
      <c r="F38" s="345"/>
      <c r="G38" s="345"/>
      <c r="H38" s="343"/>
      <c r="I38" s="343"/>
      <c r="J38" s="345"/>
      <c r="K38" s="345"/>
      <c r="L38" s="343"/>
      <c r="M38" s="343"/>
      <c r="N38" s="345"/>
      <c r="O38" s="345"/>
      <c r="P38" s="343"/>
      <c r="Q38" s="343"/>
      <c r="R38" s="345"/>
      <c r="S38" s="345"/>
      <c r="T38" s="343"/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46103</v>
      </c>
      <c r="B39" s="347">
        <f t="shared" si="2"/>
        <v>-100</v>
      </c>
      <c r="C39" s="348" t="s">
        <v>518</v>
      </c>
      <c r="D39" s="342">
        <v>100</v>
      </c>
      <c r="E39" s="343"/>
      <c r="F39" s="345"/>
      <c r="G39" s="345"/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46102</v>
      </c>
      <c r="B40" s="347">
        <f t="shared" si="2"/>
        <v>-300</v>
      </c>
      <c r="C40" s="348" t="s">
        <v>519</v>
      </c>
      <c r="D40" s="342">
        <v>300</v>
      </c>
      <c r="E40" s="343"/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46102</v>
      </c>
      <c r="B41" s="347">
        <f t="shared" si="2"/>
        <v>1384.5</v>
      </c>
      <c r="C41" s="348" t="s">
        <v>520</v>
      </c>
      <c r="D41" s="342"/>
      <c r="E41" s="343"/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>
        <v>-1384.5</v>
      </c>
      <c r="S41" s="345"/>
      <c r="T41" s="343"/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46094</v>
      </c>
      <c r="B42" s="347">
        <f t="shared" si="2"/>
        <v>55.66</v>
      </c>
      <c r="C42" s="348" t="s">
        <v>509</v>
      </c>
      <c r="D42" s="342"/>
      <c r="E42" s="343"/>
      <c r="F42" s="345"/>
      <c r="G42" s="345">
        <v>55.66</v>
      </c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/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46090</v>
      </c>
      <c r="B43" s="347">
        <f t="shared" si="2"/>
        <v>-380</v>
      </c>
      <c r="C43" s="348" t="s">
        <v>521</v>
      </c>
      <c r="D43" s="342"/>
      <c r="E43" s="343"/>
      <c r="F43" s="345"/>
      <c r="G43" s="345"/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>
        <v>380</v>
      </c>
      <c r="S43" s="345"/>
      <c r="T43" s="343"/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46083</v>
      </c>
      <c r="B44" s="347">
        <f t="shared" si="2"/>
        <v>-185.64</v>
      </c>
      <c r="C44" s="348" t="s">
        <v>423</v>
      </c>
      <c r="D44" s="342"/>
      <c r="E44" s="343"/>
      <c r="F44" s="345"/>
      <c r="G44" s="345"/>
      <c r="H44" s="343"/>
      <c r="I44" s="343"/>
      <c r="J44" s="345"/>
      <c r="K44" s="345"/>
      <c r="L44" s="343"/>
      <c r="M44" s="343"/>
      <c r="N44" s="345"/>
      <c r="O44" s="345"/>
      <c r="P44" s="343">
        <v>92.82</v>
      </c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>
        <v>92.82</v>
      </c>
      <c r="AC44" s="343"/>
    </row>
    <row r="45" spans="1:29" ht="14.25" customHeight="1" x14ac:dyDescent="0.3">
      <c r="A45" s="338">
        <v>46081</v>
      </c>
      <c r="B45" s="347">
        <f t="shared" si="2"/>
        <v>3764.91</v>
      </c>
      <c r="C45" s="348" t="s">
        <v>425</v>
      </c>
      <c r="D45" s="342"/>
      <c r="E45" s="343">
        <v>3764.91</v>
      </c>
      <c r="F45" s="345"/>
      <c r="G45" s="345"/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46081</v>
      </c>
      <c r="B46" s="347">
        <f t="shared" si="2"/>
        <v>2000</v>
      </c>
      <c r="C46" s="348" t="s">
        <v>522</v>
      </c>
      <c r="D46" s="342"/>
      <c r="E46" s="343"/>
      <c r="F46" s="345"/>
      <c r="G46" s="345"/>
      <c r="H46" s="343"/>
      <c r="I46" s="343">
        <v>350</v>
      </c>
      <c r="J46" s="345"/>
      <c r="K46" s="345">
        <v>320</v>
      </c>
      <c r="L46" s="343"/>
      <c r="M46" s="343">
        <v>25</v>
      </c>
      <c r="N46" s="345"/>
      <c r="O46" s="345">
        <v>25</v>
      </c>
      <c r="P46" s="343"/>
      <c r="Q46" s="343">
        <v>45</v>
      </c>
      <c r="R46" s="345"/>
      <c r="S46" s="345">
        <v>400</v>
      </c>
      <c r="T46" s="343"/>
      <c r="U46" s="343">
        <v>375</v>
      </c>
      <c r="V46" s="345"/>
      <c r="W46" s="345">
        <v>100</v>
      </c>
      <c r="X46" s="343"/>
      <c r="Y46" s="343">
        <v>85</v>
      </c>
      <c r="Z46" s="345"/>
      <c r="AA46" s="345">
        <v>230</v>
      </c>
      <c r="AB46" s="343"/>
      <c r="AC46" s="343">
        <v>45</v>
      </c>
    </row>
    <row r="47" spans="1:29" ht="14.25" customHeight="1" x14ac:dyDescent="0.3">
      <c r="A47" s="338">
        <v>46081</v>
      </c>
      <c r="B47" s="347">
        <f t="shared" si="2"/>
        <v>0.23</v>
      </c>
      <c r="C47" s="348" t="s">
        <v>505</v>
      </c>
      <c r="D47" s="342"/>
      <c r="E47" s="343"/>
      <c r="F47" s="345"/>
      <c r="G47" s="345">
        <v>0.23</v>
      </c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/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46070</v>
      </c>
      <c r="B48" s="347">
        <f t="shared" si="2"/>
        <v>-1920</v>
      </c>
      <c r="C48" s="348" t="s">
        <v>523</v>
      </c>
      <c r="D48" s="342"/>
      <c r="E48" s="343"/>
      <c r="F48" s="345"/>
      <c r="G48" s="345"/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>
        <v>1920</v>
      </c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46069</v>
      </c>
      <c r="B49" s="347">
        <f t="shared" si="2"/>
        <v>-243.8</v>
      </c>
      <c r="C49" s="348" t="s">
        <v>523</v>
      </c>
      <c r="D49" s="342"/>
      <c r="E49" s="343"/>
      <c r="F49" s="345"/>
      <c r="G49" s="345"/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>
        <v>243.8</v>
      </c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46068</v>
      </c>
      <c r="B50" s="347">
        <f t="shared" si="2"/>
        <v>63.46</v>
      </c>
      <c r="C50" s="348" t="s">
        <v>509</v>
      </c>
      <c r="D50" s="342"/>
      <c r="E50" s="343"/>
      <c r="F50" s="345"/>
      <c r="G50" s="345">
        <v>63.46</v>
      </c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46067</v>
      </c>
      <c r="B51" s="347">
        <f t="shared" si="2"/>
        <v>-1007.99</v>
      </c>
      <c r="C51" s="348" t="s">
        <v>524</v>
      </c>
      <c r="D51" s="342">
        <v>1007.99</v>
      </c>
      <c r="E51" s="343"/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46063</v>
      </c>
      <c r="B52" s="347">
        <f t="shared" si="2"/>
        <v>-1276.4000000000001</v>
      </c>
      <c r="C52" s="348" t="s">
        <v>525</v>
      </c>
      <c r="D52" s="342"/>
      <c r="E52" s="343"/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>
        <v>1276.4000000000001</v>
      </c>
      <c r="AA52" s="345"/>
      <c r="AB52" s="343"/>
      <c r="AC52" s="343"/>
    </row>
    <row r="53" spans="1:29" ht="14.25" customHeight="1" x14ac:dyDescent="0.3">
      <c r="A53" s="338">
        <v>46063</v>
      </c>
      <c r="B53" s="347">
        <f t="shared" si="2"/>
        <v>-955</v>
      </c>
      <c r="C53" s="348" t="s">
        <v>526</v>
      </c>
      <c r="D53" s="342"/>
      <c r="E53" s="343"/>
      <c r="F53" s="345"/>
      <c r="G53" s="345"/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>
        <v>955</v>
      </c>
      <c r="S53" s="345"/>
      <c r="T53" s="343"/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46063</v>
      </c>
      <c r="B54" s="347">
        <f t="shared" si="2"/>
        <v>59.19</v>
      </c>
      <c r="C54" s="348" t="s">
        <v>504</v>
      </c>
      <c r="D54" s="342"/>
      <c r="E54" s="343"/>
      <c r="F54" s="345"/>
      <c r="G54" s="345">
        <v>59.19</v>
      </c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46061</v>
      </c>
      <c r="B55" s="347">
        <f t="shared" si="2"/>
        <v>-2203.44</v>
      </c>
      <c r="C55" s="348" t="s">
        <v>523</v>
      </c>
      <c r="D55" s="342"/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/>
      <c r="S55" s="345"/>
      <c r="T55" s="343">
        <v>2203.44</v>
      </c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46061</v>
      </c>
      <c r="B56" s="347">
        <f t="shared" si="2"/>
        <v>-831.92</v>
      </c>
      <c r="C56" s="348" t="s">
        <v>527</v>
      </c>
      <c r="D56" s="342"/>
      <c r="E56" s="343"/>
      <c r="F56" s="345"/>
      <c r="G56" s="345"/>
      <c r="H56" s="343"/>
      <c r="I56" s="343"/>
      <c r="J56" s="345"/>
      <c r="K56" s="345"/>
      <c r="L56" s="343"/>
      <c r="M56" s="343"/>
      <c r="N56" s="345"/>
      <c r="O56" s="345"/>
      <c r="P56" s="343"/>
      <c r="Q56" s="343"/>
      <c r="R56" s="345">
        <v>831.92</v>
      </c>
      <c r="S56" s="345"/>
      <c r="T56" s="343"/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46055</v>
      </c>
      <c r="B57" s="347">
        <f t="shared" si="2"/>
        <v>-900</v>
      </c>
      <c r="C57" s="348" t="s">
        <v>512</v>
      </c>
      <c r="D57" s="342"/>
      <c r="E57" s="343"/>
      <c r="F57" s="345"/>
      <c r="G57" s="345"/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>
        <v>900</v>
      </c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46053</v>
      </c>
      <c r="B58" s="347">
        <f t="shared" si="2"/>
        <v>3194.64</v>
      </c>
      <c r="C58" s="348" t="s">
        <v>459</v>
      </c>
      <c r="D58" s="342"/>
      <c r="E58" s="343">
        <v>3194.64</v>
      </c>
      <c r="F58" s="345"/>
      <c r="G58" s="345"/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/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46053</v>
      </c>
      <c r="B59" s="347">
        <f t="shared" si="2"/>
        <v>2000</v>
      </c>
      <c r="C59" s="348" t="s">
        <v>528</v>
      </c>
      <c r="D59" s="342"/>
      <c r="E59" s="343"/>
      <c r="F59" s="345"/>
      <c r="G59" s="345"/>
      <c r="H59" s="343"/>
      <c r="I59" s="343">
        <v>350</v>
      </c>
      <c r="J59" s="345"/>
      <c r="K59" s="345">
        <v>320</v>
      </c>
      <c r="L59" s="343"/>
      <c r="M59" s="343">
        <v>25</v>
      </c>
      <c r="N59" s="345"/>
      <c r="O59" s="345">
        <v>25</v>
      </c>
      <c r="P59" s="343"/>
      <c r="Q59" s="343">
        <v>45</v>
      </c>
      <c r="R59" s="345"/>
      <c r="S59" s="345">
        <v>400</v>
      </c>
      <c r="T59" s="343"/>
      <c r="U59" s="343">
        <v>375</v>
      </c>
      <c r="V59" s="345"/>
      <c r="W59" s="345">
        <v>100</v>
      </c>
      <c r="X59" s="343"/>
      <c r="Y59" s="343">
        <v>85</v>
      </c>
      <c r="Z59" s="345"/>
      <c r="AA59" s="345">
        <v>230</v>
      </c>
      <c r="AB59" s="343"/>
      <c r="AC59" s="343">
        <v>45</v>
      </c>
    </row>
    <row r="60" spans="1:29" ht="14.25" customHeight="1" x14ac:dyDescent="0.3">
      <c r="A60" s="338">
        <v>46053</v>
      </c>
      <c r="B60" s="347">
        <f t="shared" si="2"/>
        <v>0.38</v>
      </c>
      <c r="C60" s="348" t="s">
        <v>505</v>
      </c>
      <c r="D60" s="342"/>
      <c r="E60" s="343"/>
      <c r="F60" s="345"/>
      <c r="G60" s="345">
        <v>0.38</v>
      </c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/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46053</v>
      </c>
      <c r="B61" s="347">
        <f t="shared" si="2"/>
        <v>54.55</v>
      </c>
      <c r="C61" s="348" t="s">
        <v>509</v>
      </c>
      <c r="D61" s="342"/>
      <c r="E61" s="343"/>
      <c r="F61" s="345"/>
      <c r="G61" s="345">
        <v>54.55</v>
      </c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46048</v>
      </c>
      <c r="B62" s="347">
        <f t="shared" si="2"/>
        <v>-583</v>
      </c>
      <c r="C62" s="348" t="s">
        <v>529</v>
      </c>
      <c r="D62" s="342">
        <v>583</v>
      </c>
      <c r="E62" s="343"/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/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46044</v>
      </c>
      <c r="B63" s="347">
        <f t="shared" si="2"/>
        <v>-126.24</v>
      </c>
      <c r="C63" s="348" t="s">
        <v>315</v>
      </c>
      <c r="D63" s="342"/>
      <c r="E63" s="343"/>
      <c r="F63" s="345"/>
      <c r="G63" s="345"/>
      <c r="H63" s="343"/>
      <c r="I63" s="343"/>
      <c r="J63" s="345"/>
      <c r="K63" s="345"/>
      <c r="L63" s="343">
        <v>63.12</v>
      </c>
      <c r="M63" s="343"/>
      <c r="N63" s="345">
        <v>63.12</v>
      </c>
      <c r="O63" s="345"/>
      <c r="P63" s="343"/>
      <c r="Q63" s="343"/>
      <c r="R63" s="345"/>
      <c r="S63" s="345"/>
      <c r="T63" s="343"/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46043</v>
      </c>
      <c r="B64" s="347">
        <f t="shared" si="2"/>
        <v>-100</v>
      </c>
      <c r="C64" s="348" t="s">
        <v>530</v>
      </c>
      <c r="D64" s="342"/>
      <c r="E64" s="343"/>
      <c r="F64" s="345"/>
      <c r="G64" s="345"/>
      <c r="H64" s="343">
        <v>100</v>
      </c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/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46043</v>
      </c>
      <c r="B65" s="347">
        <f t="shared" si="2"/>
        <v>-2724</v>
      </c>
      <c r="C65" s="348" t="s">
        <v>531</v>
      </c>
      <c r="D65" s="342"/>
      <c r="E65" s="343"/>
      <c r="F65" s="345"/>
      <c r="G65" s="345"/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>
        <v>2724</v>
      </c>
      <c r="S65" s="345"/>
      <c r="T65" s="343"/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46038</v>
      </c>
      <c r="B66" s="347">
        <f t="shared" si="2"/>
        <v>55.69</v>
      </c>
      <c r="C66" s="348" t="s">
        <v>509</v>
      </c>
      <c r="D66" s="342"/>
      <c r="E66" s="343"/>
      <c r="F66" s="345"/>
      <c r="G66" s="345">
        <v>55.69</v>
      </c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/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46030</v>
      </c>
      <c r="B67" s="347">
        <f t="shared" si="2"/>
        <v>1049.3699999999999</v>
      </c>
      <c r="C67" s="340" t="s">
        <v>532</v>
      </c>
      <c r="D67" s="342"/>
      <c r="E67" s="343">
        <v>1049.3699999999999</v>
      </c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/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46027</v>
      </c>
      <c r="B68" s="347">
        <f t="shared" si="2"/>
        <v>-113.94</v>
      </c>
      <c r="C68" s="348" t="s">
        <v>533</v>
      </c>
      <c r="D68" s="342"/>
      <c r="E68" s="343"/>
      <c r="F68" s="345"/>
      <c r="G68" s="345"/>
      <c r="H68" s="343">
        <v>113.94</v>
      </c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46027</v>
      </c>
      <c r="B69" s="347">
        <f t="shared" si="2"/>
        <v>-622.1</v>
      </c>
      <c r="C69" s="348" t="s">
        <v>523</v>
      </c>
      <c r="D69" s="342"/>
      <c r="E69" s="343"/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>
        <v>622.1</v>
      </c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44562</v>
      </c>
      <c r="B70" s="347">
        <f t="shared" si="2"/>
        <v>12240.49</v>
      </c>
      <c r="C70" s="348" t="s">
        <v>534</v>
      </c>
      <c r="D70" s="342"/>
      <c r="E70" s="343">
        <v>1710.49</v>
      </c>
      <c r="F70" s="345"/>
      <c r="G70" s="345">
        <v>500</v>
      </c>
      <c r="H70" s="343"/>
      <c r="I70" s="343">
        <v>2000</v>
      </c>
      <c r="J70" s="345"/>
      <c r="K70" s="345">
        <v>1000</v>
      </c>
      <c r="L70" s="343"/>
      <c r="M70" s="343">
        <v>65</v>
      </c>
      <c r="N70" s="345"/>
      <c r="O70" s="345">
        <v>65</v>
      </c>
      <c r="P70" s="343"/>
      <c r="Q70" s="343">
        <v>100</v>
      </c>
      <c r="R70" s="345"/>
      <c r="S70" s="345">
        <v>2000</v>
      </c>
      <c r="T70" s="343"/>
      <c r="U70" s="343">
        <v>2500</v>
      </c>
      <c r="V70" s="345"/>
      <c r="W70" s="345">
        <v>500</v>
      </c>
      <c r="X70" s="343"/>
      <c r="Y70" s="343">
        <v>200</v>
      </c>
      <c r="Z70" s="345"/>
      <c r="AA70" s="345">
        <v>1500</v>
      </c>
      <c r="AB70" s="343"/>
      <c r="AC70" s="343">
        <v>100</v>
      </c>
    </row>
    <row r="71" spans="1:29" ht="14.25" customHeight="1" x14ac:dyDescent="0.3"/>
    <row r="72" spans="1:29" ht="14.25" customHeight="1" x14ac:dyDescent="0.3"/>
    <row r="73" spans="1:29" ht="14.25" customHeight="1" x14ac:dyDescent="0.3"/>
    <row r="74" spans="1:29" ht="14.25" customHeight="1" x14ac:dyDescent="0.3"/>
    <row r="75" spans="1:29" ht="14.25" customHeight="1" x14ac:dyDescent="0.3"/>
    <row r="76" spans="1:29" ht="14.25" customHeight="1" x14ac:dyDescent="0.3"/>
    <row r="77" spans="1:29" ht="14.25" customHeight="1" x14ac:dyDescent="0.3"/>
    <row r="78" spans="1:29" ht="14.25" customHeight="1" x14ac:dyDescent="0.3"/>
    <row r="79" spans="1:29" ht="14.25" customHeight="1" x14ac:dyDescent="0.3"/>
    <row r="80" spans="1:29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</sheetData>
  <mergeCells count="26"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H4" sqref="H4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284749.59999999998</v>
      </c>
      <c r="C1" s="351" t="s">
        <v>549</v>
      </c>
      <c r="D1" s="352">
        <v>162500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0" t="s">
        <v>557</v>
      </c>
      <c r="N1" s="543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0.21977797398773583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469836.83999999991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42305.438109374998</v>
      </c>
      <c r="L3" s="366">
        <f>'Combined Retirement'!C24</f>
        <v>3525.4531757812501</v>
      </c>
      <c r="M3" s="369" t="s">
        <v>567</v>
      </c>
      <c r="N3" s="373">
        <f>'Combined Retirement'!R1</f>
        <v>103259.78879999998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39153.069999999992</v>
      </c>
      <c r="O5" s="379">
        <f t="shared" ref="O5:O7" si="0">N5*12</f>
        <v>469836.83999999991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58.5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0</v>
      </c>
      <c r="F6" s="384" t="e">
        <f ca="1">'Isaac 401k'!D4</f>
        <v>#N/A</v>
      </c>
      <c r="G6" s="385" t="e">
        <f ca="1">(F6-B9)/365.25</f>
        <v>#N/A</v>
      </c>
      <c r="H6" s="23"/>
      <c r="I6" s="23"/>
      <c r="J6" s="560" t="s">
        <v>576</v>
      </c>
      <c r="K6" s="543"/>
      <c r="L6" s="23"/>
      <c r="M6" s="386" t="s">
        <v>577</v>
      </c>
      <c r="N6" s="362">
        <f>N3/12</f>
        <v>8604.982399999999</v>
      </c>
      <c r="O6" s="387">
        <f t="shared" si="0"/>
        <v>103259.78879999998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57.666666666666664</v>
      </c>
      <c r="F7" s="392">
        <f ca="1">'Lorri 401b'!D4</f>
        <v>72321</v>
      </c>
      <c r="G7" s="393">
        <f ca="1">(F7-C9)/365.25</f>
        <v>111.51540041067761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30548.087599999992</v>
      </c>
      <c r="O7" s="397">
        <f t="shared" si="0"/>
        <v>366577.05119999987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6235346.2100525238</v>
      </c>
      <c r="K9" s="25">
        <f t="shared" si="1"/>
        <v>10743355.77947362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3525.4531757812501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31188.244538569645</v>
      </c>
      <c r="K11" s="25">
        <f t="shared" ref="K11:K265" si="4">IF(C11&lt;59.5,0,IF(C11&lt;$B$7,0,P11*$K$7))</f>
        <v>0</v>
      </c>
      <c r="L11" s="25"/>
      <c r="N11" s="25">
        <f>'Combined Retirement'!$C$18/12</f>
        <v>39153.069999999992</v>
      </c>
      <c r="O11" s="25">
        <f t="shared" ref="O11:O265" si="5">SUM(E11:I11)</f>
        <v>7964.8254614303487</v>
      </c>
      <c r="P11" s="25">
        <f t="shared" ref="P11:P265" si="6">N11-O11</f>
        <v>31188.244538569645</v>
      </c>
      <c r="Q11" s="25">
        <f t="array" aca="1" ref="Q11" ca="1">INDEX('Isaac 401k'!L:L,MATCH('Retirement Calculator'!A11,'Isaac 401k'!N:N,0),0)</f>
        <v>3236647.6961682946</v>
      </c>
      <c r="R11" s="25">
        <f t="array" aca="1" ref="R11" ca="1">INDEX('Lorri 401b'!L:L,MATCH('Retirement Calculator'!A11,'Lorri 401b'!N:N,0),0)</f>
        <v>3457367.9571910859</v>
      </c>
      <c r="S11" s="25">
        <f t="shared" ref="S11:S265" ca="1" si="7">SUM(Q11:R11)</f>
        <v>6694015.6533593806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3525.4531757812501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31188.244538569645</v>
      </c>
      <c r="K12" s="25">
        <f t="shared" si="4"/>
        <v>0</v>
      </c>
      <c r="L12" s="25"/>
      <c r="N12" s="25">
        <f>'Combined Retirement'!$C$18/12</f>
        <v>39153.069999999992</v>
      </c>
      <c r="O12" s="25">
        <f t="shared" si="5"/>
        <v>7964.8254614303487</v>
      </c>
      <c r="P12" s="25">
        <f t="shared" si="6"/>
        <v>31188.244538569645</v>
      </c>
      <c r="Q12" s="25">
        <f t="array" aca="1" ref="Q12" ca="1">INDEX('Isaac 401k'!L:L,MATCH('Retirement Calculator'!A12,'Isaac 401k'!N:N,0),0)</f>
        <v>3218815.5326781822</v>
      </c>
      <c r="R12" s="25">
        <f t="array" aca="1" ref="R12" ca="1">INDEX('Lorri 401b'!L:L,MATCH('Retirement Calculator'!A12,'Lorri 401b'!N:N,0),0)</f>
        <v>3471773.6570127155</v>
      </c>
      <c r="S12" s="25">
        <f t="shared" ca="1" si="7"/>
        <v>6690589.1896908972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3525.4531757812501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31188.244538569645</v>
      </c>
      <c r="K13" s="25">
        <f t="shared" si="4"/>
        <v>0</v>
      </c>
      <c r="L13" s="25"/>
      <c r="N13" s="25">
        <f>'Combined Retirement'!$C$18/12</f>
        <v>39153.069999999992</v>
      </c>
      <c r="O13" s="25">
        <f t="shared" si="5"/>
        <v>7964.8254614303487</v>
      </c>
      <c r="P13" s="25">
        <f t="shared" si="6"/>
        <v>31188.244538569645</v>
      </c>
      <c r="Q13" s="25">
        <f t="array" aca="1" ref="Q13" ca="1">INDEX('Isaac 401k'!L:L,MATCH('Retirement Calculator'!A13,'Isaac 401k'!N:N,0),0)</f>
        <v>3200909.0685068606</v>
      </c>
      <c r="R13" s="25">
        <f t="array" aca="1" ref="R13" ca="1">INDEX('Lorri 401b'!L:L,MATCH('Retirement Calculator'!A13,'Lorri 401b'!N:N,0),0)</f>
        <v>3486239.380583602</v>
      </c>
      <c r="S13" s="25">
        <f t="shared" ca="1" si="7"/>
        <v>6687148.4490904622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3525.4531757812501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31188.244538569645</v>
      </c>
      <c r="K14" s="25">
        <f t="shared" si="4"/>
        <v>0</v>
      </c>
      <c r="L14" s="25"/>
      <c r="N14" s="25">
        <f>'Combined Retirement'!$C$18/12</f>
        <v>39153.069999999992</v>
      </c>
      <c r="O14" s="25">
        <f t="shared" si="5"/>
        <v>7964.8254614303487</v>
      </c>
      <c r="P14" s="25">
        <f t="shared" si="6"/>
        <v>31188.244538569645</v>
      </c>
      <c r="Q14" s="25">
        <f t="array" aca="1" ref="Q14" ca="1">INDEX('Isaac 401k'!L:L,MATCH('Retirement Calculator'!A14,'Isaac 401k'!N:N,0),0)</f>
        <v>3182927.9940681588</v>
      </c>
      <c r="R14" s="25">
        <f t="array" aca="1" ref="R14" ca="1">INDEX('Lorri 401b'!L:L,MATCH('Retirement Calculator'!A14,'Lorri 401b'!N:N,0),0)</f>
        <v>3500765.3780027004</v>
      </c>
      <c r="S14" s="25">
        <f t="shared" ca="1" si="7"/>
        <v>6683693.3720708592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3525.4531757812501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31188.244538569645</v>
      </c>
      <c r="K15" s="25">
        <f t="shared" si="4"/>
        <v>0</v>
      </c>
      <c r="L15" s="25"/>
      <c r="N15" s="25">
        <f>'Combined Retirement'!$C$18/12</f>
        <v>39153.069999999992</v>
      </c>
      <c r="O15" s="25">
        <f t="shared" si="5"/>
        <v>7964.8254614303487</v>
      </c>
      <c r="P15" s="25">
        <f t="shared" si="6"/>
        <v>31188.244538569645</v>
      </c>
      <c r="Q15" s="25">
        <f t="array" aca="1" ref="Q15" ca="1">INDEX('Isaac 401k'!L:L,MATCH('Retirement Calculator'!A15,'Isaac 401k'!N:N,0),0)</f>
        <v>3164871.9984859624</v>
      </c>
      <c r="R15" s="25">
        <f t="array" aca="1" ref="R15" ca="1">INDEX('Lorri 401b'!L:L,MATCH('Retirement Calculator'!A15,'Lorri 401b'!N:N,0),0)</f>
        <v>3515351.9004110452</v>
      </c>
      <c r="S15" s="25">
        <f t="shared" ca="1" si="7"/>
        <v>6680223.8988970071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3525.4531757812501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31188.244538569645</v>
      </c>
      <c r="K16" s="25">
        <f t="shared" si="4"/>
        <v>0</v>
      </c>
      <c r="L16" s="25"/>
      <c r="N16" s="25">
        <f>'Combined Retirement'!$C$18/12</f>
        <v>39153.069999999992</v>
      </c>
      <c r="O16" s="25">
        <f t="shared" si="5"/>
        <v>7964.8254614303487</v>
      </c>
      <c r="P16" s="25">
        <f t="shared" si="6"/>
        <v>31188.244538569645</v>
      </c>
      <c r="Q16" s="25">
        <f t="array" aca="1" ref="Q16" ca="1">INDEX('Isaac 401k'!L:L,MATCH('Retirement Calculator'!A16,'Isaac 401k'!N:N,0),0)</f>
        <v>3146740.7695888402</v>
      </c>
      <c r="R16" s="25">
        <f t="array" aca="1" ref="R16" ca="1">INDEX('Lorri 401b'!L:L,MATCH('Retirement Calculator'!A16,'Lorri 401b'!N:N,0),0)</f>
        <v>3529999.1999960914</v>
      </c>
      <c r="S16" s="25">
        <f t="shared" ca="1" si="7"/>
        <v>6676739.9695849316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3525.4531757812501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31188.244538569645</v>
      </c>
      <c r="K17" s="25">
        <f t="shared" si="4"/>
        <v>0</v>
      </c>
      <c r="L17" s="25"/>
      <c r="N17" s="25">
        <f>'Combined Retirement'!$C$18/12</f>
        <v>39153.069999999992</v>
      </c>
      <c r="O17" s="25">
        <f t="shared" si="5"/>
        <v>7964.8254614303487</v>
      </c>
      <c r="P17" s="25">
        <f t="shared" si="6"/>
        <v>31188.244538569645</v>
      </c>
      <c r="Q17" s="25">
        <f t="array" aca="1" ref="Q17" ca="1">INDEX('Isaac 401k'!L:L,MATCH('Retirement Calculator'!A17,'Isaac 401k'!N:N,0),0)</f>
        <v>3128533.9939046465</v>
      </c>
      <c r="R17" s="25">
        <f t="array" aca="1" ref="R17" ca="1">INDEX('Lorri 401b'!L:L,MATCH('Retirement Calculator'!A17,'Lorri 401b'!N:N,0),0)</f>
        <v>3544707.5299960752</v>
      </c>
      <c r="S17" s="25">
        <f t="shared" ca="1" si="7"/>
        <v>6673241.5239007212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3525.4531757812501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31188.244538569645</v>
      </c>
      <c r="K18" s="25">
        <f t="shared" si="4"/>
        <v>0</v>
      </c>
      <c r="L18" s="25"/>
      <c r="N18" s="25">
        <f>'Combined Retirement'!$C$18/12</f>
        <v>39153.069999999992</v>
      </c>
      <c r="O18" s="25">
        <f t="shared" si="5"/>
        <v>7964.8254614303487</v>
      </c>
      <c r="P18" s="25">
        <f t="shared" si="6"/>
        <v>31188.244538569645</v>
      </c>
      <c r="Q18" s="25">
        <f t="array" aca="1" ref="Q18" ca="1">INDEX('Isaac 401k'!L:L,MATCH('Retirement Calculator'!A18,'Isaac 401k'!N:N,0),0)</f>
        <v>3110251.3566551018</v>
      </c>
      <c r="R18" s="25">
        <f t="array" aca="1" ref="R18" ca="1">INDEX('Lorri 401b'!L:L,MATCH('Retirement Calculator'!A18,'Lorri 401b'!N:N,0),0)</f>
        <v>3559477.1447043922</v>
      </c>
      <c r="S18" s="25">
        <f t="shared" ca="1" si="7"/>
        <v>6669728.5013594944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3525.4531757812501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31188.244538569645</v>
      </c>
      <c r="K19" s="25">
        <f t="shared" si="4"/>
        <v>0</v>
      </c>
      <c r="L19" s="25"/>
      <c r="N19" s="25">
        <f>'Combined Retirement'!$C$18/12</f>
        <v>39153.069999999992</v>
      </c>
      <c r="O19" s="25">
        <f t="shared" si="5"/>
        <v>7964.8254614303487</v>
      </c>
      <c r="P19" s="25">
        <f t="shared" si="6"/>
        <v>31188.244538569645</v>
      </c>
      <c r="Q19" s="25">
        <f t="array" aca="1" ref="Q19" ca="1">INDEX('Isaac 401k'!L:L,MATCH('Retirement Calculator'!A19,'Isaac 401k'!N:N,0),0)</f>
        <v>3091892.541750351</v>
      </c>
      <c r="R19" s="25">
        <f t="array" aca="1" ref="R19" ca="1">INDEX('Lorri 401b'!L:L,MATCH('Retirement Calculator'!A19,'Lorri 401b'!N:N,0),0)</f>
        <v>3574308.2994739939</v>
      </c>
      <c r="S19" s="25">
        <f t="shared" ca="1" si="7"/>
        <v>6666200.8412243444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3525.4531757812501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31188.244538569645</v>
      </c>
      <c r="K20" s="25">
        <f t="shared" si="4"/>
        <v>0</v>
      </c>
      <c r="L20" s="25"/>
      <c r="N20" s="25">
        <f>'Combined Retirement'!$C$18/12</f>
        <v>39153.069999999992</v>
      </c>
      <c r="O20" s="25">
        <f t="shared" si="5"/>
        <v>7964.8254614303487</v>
      </c>
      <c r="P20" s="25">
        <f t="shared" si="6"/>
        <v>31188.244538569645</v>
      </c>
      <c r="Q20" s="25">
        <f t="array" aca="1" ref="Q20" ca="1">INDEX('Isaac 401k'!L:L,MATCH('Retirement Calculator'!A20,'Isaac 401k'!N:N,0),0)</f>
        <v>3073457.2317834967</v>
      </c>
      <c r="R20" s="25">
        <f t="array" aca="1" ref="R20" ca="1">INDEX('Lorri 401b'!L:L,MATCH('Retirement Calculator'!A20,'Lorri 401b'!N:N,0),0)</f>
        <v>3589201.2507218025</v>
      </c>
      <c r="S20" s="25">
        <f t="shared" ca="1" si="7"/>
        <v>6662658.4825052992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3525.4531757812501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31188.244538569645</v>
      </c>
      <c r="K21" s="25">
        <f t="shared" si="4"/>
        <v>0</v>
      </c>
      <c r="L21" s="25"/>
      <c r="N21" s="25">
        <f>'Combined Retirement'!$C$18/12</f>
        <v>39153.069999999992</v>
      </c>
      <c r="O21" s="25">
        <f t="shared" si="5"/>
        <v>7964.8254614303487</v>
      </c>
      <c r="P21" s="25">
        <f t="shared" si="6"/>
        <v>31188.244538569645</v>
      </c>
      <c r="Q21" s="25">
        <f t="array" aca="1" ref="Q21" ca="1">INDEX('Isaac 401k'!L:L,MATCH('Retirement Calculator'!A21,'Isaac 401k'!N:N,0),0)</f>
        <v>3054945.1080251141</v>
      </c>
      <c r="R21" s="25">
        <f t="array" aca="1" ref="R21" ca="1">INDEX('Lorri 401b'!L:L,MATCH('Retirement Calculator'!A21,'Lorri 401b'!N:N,0),0)</f>
        <v>3604156.2559331432</v>
      </c>
      <c r="S21" s="25">
        <f t="shared" ca="1" si="7"/>
        <v>6659101.3639582573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3525.4531757812501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31188.244538569645</v>
      </c>
      <c r="K22" s="25">
        <f t="shared" si="4"/>
        <v>0</v>
      </c>
      <c r="L22" s="25"/>
      <c r="N22" s="25">
        <f>'Combined Retirement'!$C$18/12</f>
        <v>39153.069999999992</v>
      </c>
      <c r="O22" s="25">
        <f t="shared" si="5"/>
        <v>7964.8254614303487</v>
      </c>
      <c r="P22" s="25">
        <f t="shared" si="6"/>
        <v>31188.244538569645</v>
      </c>
      <c r="Q22" s="25">
        <f t="array" aca="1" ref="Q22" ca="1">INDEX('Isaac 401k'!L:L,MATCH('Retirement Calculator'!A22,'Isaac 401k'!N:N,0),0)</f>
        <v>3036355.8504177383</v>
      </c>
      <c r="R22" s="25">
        <f t="array" aca="1" ref="R22" ca="1">INDEX('Lorri 401b'!L:L,MATCH('Retirement Calculator'!A22,'Lorri 401b'!N:N,0),0)</f>
        <v>3619173.5736661982</v>
      </c>
      <c r="S22" s="25">
        <f t="shared" ca="1" si="7"/>
        <v>6655529.424083937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3525.4531757812501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31188.244538569645</v>
      </c>
      <c r="K23" s="25">
        <f t="shared" si="4"/>
        <v>0</v>
      </c>
      <c r="L23" s="25"/>
      <c r="N23" s="25">
        <f>'Combined Retirement'!$C$18/12</f>
        <v>39153.069999999992</v>
      </c>
      <c r="O23" s="25">
        <f t="shared" si="5"/>
        <v>7964.8254614303487</v>
      </c>
      <c r="P23" s="25">
        <f t="shared" si="6"/>
        <v>31188.244538569645</v>
      </c>
      <c r="Q23" s="25">
        <f t="array" aca="1" ref="Q23" ca="1">INDEX('Isaac 401k'!L:L,MATCH('Retirement Calculator'!A23,'Isaac 401k'!N:N,0),0)</f>
        <v>3017689.1375703318</v>
      </c>
      <c r="R23" s="25">
        <f t="array" aca="1" ref="R23" ca="1">INDEX('Lorri 401b'!L:L,MATCH('Retirement Calculator'!A23,'Lorri 401b'!N:N,0),0)</f>
        <v>3634253.4635564741</v>
      </c>
      <c r="S23" s="25">
        <f t="shared" ca="1" si="7"/>
        <v>6651942.6011268059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3525.4531757812501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31188.244538569645</v>
      </c>
      <c r="K24" s="25">
        <f t="shared" si="4"/>
        <v>0</v>
      </c>
      <c r="L24" s="25"/>
      <c r="N24" s="25">
        <f>'Combined Retirement'!$C$18/12</f>
        <v>39153.069999999992</v>
      </c>
      <c r="O24" s="25">
        <f t="shared" si="5"/>
        <v>7964.8254614303487</v>
      </c>
      <c r="P24" s="25">
        <f t="shared" si="6"/>
        <v>31188.244538569645</v>
      </c>
      <c r="Q24" s="25">
        <f t="array" aca="1" ref="Q24" ca="1">INDEX('Isaac 401k'!L:L,MATCH('Retirement Calculator'!A24,'Isaac 401k'!N:N,0),0)</f>
        <v>2998944.6467527277</v>
      </c>
      <c r="R24" s="25">
        <f t="array" aca="1" ref="R24" ca="1">INDEX('Lorri 401b'!L:L,MATCH('Retirement Calculator'!A24,'Lorri 401b'!N:N,0),0)</f>
        <v>3649396.1863212925</v>
      </c>
      <c r="S24" s="25">
        <f t="shared" ca="1" si="7"/>
        <v>6648340.8330740202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3525.4531757812501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31188.244538569645</v>
      </c>
      <c r="K25" s="25">
        <f t="shared" si="4"/>
        <v>0</v>
      </c>
      <c r="L25" s="25"/>
      <c r="N25" s="25">
        <f>'Combined Retirement'!$C$18/12</f>
        <v>39153.069999999992</v>
      </c>
      <c r="O25" s="25">
        <f t="shared" si="5"/>
        <v>7964.8254614303487</v>
      </c>
      <c r="P25" s="25">
        <f t="shared" si="6"/>
        <v>31188.244538569645</v>
      </c>
      <c r="Q25" s="25">
        <f t="array" aca="1" ref="Q25" ca="1">INDEX('Isaac 401k'!L:L,MATCH('Retirement Calculator'!A25,'Isaac 401k'!N:N,0),0)</f>
        <v>2980122.0538900504</v>
      </c>
      <c r="R25" s="25">
        <f t="array" aca="1" ref="R25" ca="1">INDEX('Lorri 401b'!L:L,MATCH('Retirement Calculator'!A25,'Lorri 401b'!N:N,0),0)</f>
        <v>3664602.0037642978</v>
      </c>
      <c r="S25" s="25">
        <f t="shared" ca="1" si="7"/>
        <v>6644724.0576543482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3525.4531757812501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31188.244538569645</v>
      </c>
      <c r="K26" s="25">
        <f t="shared" si="4"/>
        <v>0</v>
      </c>
      <c r="L26" s="25"/>
      <c r="N26" s="25">
        <f>'Combined Retirement'!$C$18/12</f>
        <v>39153.069999999992</v>
      </c>
      <c r="O26" s="25">
        <f t="shared" si="5"/>
        <v>7964.8254614303487</v>
      </c>
      <c r="P26" s="25">
        <f t="shared" si="6"/>
        <v>31188.244538569645</v>
      </c>
      <c r="Q26" s="25">
        <f t="array" aca="1" ref="Q26" ca="1">INDEX('Isaac 401k'!L:L,MATCH('Retirement Calculator'!A26,'Isaac 401k'!N:N,0),0)</f>
        <v>2961221.0335571119</v>
      </c>
      <c r="R26" s="25">
        <f t="array" aca="1" ref="R26" ca="1">INDEX('Lorri 401b'!L:L,MATCH('Retirement Calculator'!A26,'Lorri 401b'!N:N,0),0)</f>
        <v>3679871.1787799825</v>
      </c>
      <c r="S26" s="25">
        <f t="shared" ca="1" si="7"/>
        <v>6641092.2123370944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3525.4531757812501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31188.244538569645</v>
      </c>
      <c r="K27" s="25">
        <f t="shared" si="4"/>
        <v>0</v>
      </c>
      <c r="L27" s="25"/>
      <c r="N27" s="25">
        <f>'Combined Retirement'!$C$18/12</f>
        <v>39153.069999999992</v>
      </c>
      <c r="O27" s="25">
        <f t="shared" si="5"/>
        <v>7964.8254614303487</v>
      </c>
      <c r="P27" s="25">
        <f t="shared" si="6"/>
        <v>31188.244538569645</v>
      </c>
      <c r="Q27" s="25">
        <f t="array" aca="1" ref="Q27" ca="1">INDEX('Isaac 401k'!L:L,MATCH('Retirement Calculator'!A27,'Isaac 401k'!N:N,0),0)</f>
        <v>2942241.2589727859</v>
      </c>
      <c r="R27" s="25">
        <f t="array" aca="1" ref="R27" ca="1">INDEX('Lorri 401b'!L:L,MATCH('Retirement Calculator'!A27,'Lorri 401b'!N:N,0),0)</f>
        <v>3695203.9753582324</v>
      </c>
      <c r="S27" s="25">
        <f t="shared" ca="1" si="7"/>
        <v>6637445.2343310183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3525.4531757812501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31188.244538569645</v>
      </c>
      <c r="K28" s="25">
        <f t="shared" si="4"/>
        <v>0</v>
      </c>
      <c r="L28" s="25"/>
      <c r="N28" s="25">
        <f>'Combined Retirement'!$C$18/12</f>
        <v>39153.069999999992</v>
      </c>
      <c r="O28" s="25">
        <f t="shared" si="5"/>
        <v>7964.8254614303487</v>
      </c>
      <c r="P28" s="25">
        <f t="shared" si="6"/>
        <v>31188.244538569645</v>
      </c>
      <c r="Q28" s="25">
        <f t="array" aca="1" ref="Q28" ca="1">INDEX('Isaac 401k'!L:L,MATCH('Retirement Calculator'!A28,'Isaac 401k'!N:N,0),0)</f>
        <v>2923182.4019943587</v>
      </c>
      <c r="R28" s="25">
        <f t="array" aca="1" ref="R28" ca="1">INDEX('Lorri 401b'!L:L,MATCH('Retirement Calculator'!A28,'Lorri 401b'!N:N,0),0)</f>
        <v>3710600.6585888918</v>
      </c>
      <c r="S28" s="25">
        <f t="shared" ca="1" si="7"/>
        <v>6633783.0605832506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3525.4531757812501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31188.244538569645</v>
      </c>
      <c r="K29" s="25">
        <f t="shared" si="4"/>
        <v>0</v>
      </c>
      <c r="L29" s="25"/>
      <c r="N29" s="25">
        <f>'Combined Retirement'!$C$18/12</f>
        <v>39153.069999999992</v>
      </c>
      <c r="O29" s="25">
        <f t="shared" si="5"/>
        <v>7964.8254614303487</v>
      </c>
      <c r="P29" s="25">
        <f t="shared" si="6"/>
        <v>31188.244538569645</v>
      </c>
      <c r="Q29" s="25">
        <f t="array" aca="1" ref="Q29" ca="1">INDEX('Isaac 401k'!L:L,MATCH('Retirement Calculator'!A29,'Isaac 401k'!N:N,0),0)</f>
        <v>2904044.1331118545</v>
      </c>
      <c r="R29" s="25">
        <f t="array" aca="1" ref="R29" ca="1">INDEX('Lorri 401b'!L:L,MATCH('Retirement Calculator'!A29,'Lorri 401b'!N:N,0),0)</f>
        <v>3726061.4946663454</v>
      </c>
      <c r="S29" s="25">
        <f t="shared" ca="1" si="7"/>
        <v>6630105.6277782004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3525.4531757812501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31188.244538569645</v>
      </c>
      <c r="K30" s="25">
        <f t="shared" si="4"/>
        <v>0</v>
      </c>
      <c r="L30" s="25"/>
      <c r="N30" s="25">
        <f>'Combined Retirement'!$C$18/12</f>
        <v>39153.069999999992</v>
      </c>
      <c r="O30" s="25">
        <f t="shared" si="5"/>
        <v>7964.8254614303487</v>
      </c>
      <c r="P30" s="25">
        <f t="shared" si="6"/>
        <v>31188.244538569645</v>
      </c>
      <c r="Q30" s="25">
        <f t="array" aca="1" ref="Q30" ca="1">INDEX('Isaac 401k'!L:L,MATCH('Retirement Calculator'!A30,'Isaac 401k'!N:N,0),0)</f>
        <v>2884826.1214423398</v>
      </c>
      <c r="R30" s="25">
        <f t="array" aca="1" ref="R30" ca="1">INDEX('Lorri 401b'!L:L,MATCH('Retirement Calculator'!A30,'Lorri 401b'!N:N,0),0)</f>
        <v>3741586.7508941218</v>
      </c>
      <c r="S30" s="25">
        <f t="shared" ca="1" si="7"/>
        <v>6626412.8723364621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3525.4531757812501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31188.244538569645</v>
      </c>
      <c r="K31" s="25">
        <f t="shared" si="4"/>
        <v>0</v>
      </c>
      <c r="L31" s="25"/>
      <c r="N31" s="25">
        <f>'Combined Retirement'!$C$18/12</f>
        <v>39153.069999999992</v>
      </c>
      <c r="O31" s="25">
        <f t="shared" si="5"/>
        <v>7964.8254614303487</v>
      </c>
      <c r="P31" s="25">
        <f t="shared" si="6"/>
        <v>31188.244538569645</v>
      </c>
      <c r="Q31" s="25">
        <f t="array" aca="1" ref="Q31" ca="1">INDEX('Isaac 401k'!L:L,MATCH('Retirement Calculator'!A31,'Isaac 401k'!N:N,0),0)</f>
        <v>2865528.0347242025</v>
      </c>
      <c r="R31" s="25">
        <f t="array" aca="1" ref="R31" ca="1">INDEX('Lorri 401b'!L:L,MATCH('Retirement Calculator'!A31,'Lorri 401b'!N:N,0),0)</f>
        <v>3757176.6956895138</v>
      </c>
      <c r="S31" s="25">
        <f t="shared" ca="1" si="7"/>
        <v>6622704.7304137163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3525.4531757812501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31188.244538569645</v>
      </c>
      <c r="K32" s="25">
        <f t="shared" si="4"/>
        <v>0</v>
      </c>
      <c r="L32" s="25"/>
      <c r="N32" s="25">
        <f>'Combined Retirement'!$C$18/12</f>
        <v>39153.069999999992</v>
      </c>
      <c r="O32" s="25">
        <f t="shared" si="5"/>
        <v>7964.8254614303487</v>
      </c>
      <c r="P32" s="25">
        <f t="shared" si="6"/>
        <v>31188.244538569645</v>
      </c>
      <c r="Q32" s="25">
        <f t="array" aca="1" ref="Q32" ca="1">INDEX('Isaac 401k'!L:L,MATCH('Retirement Calculator'!A32,'Isaac 401k'!N:N,0),0)</f>
        <v>2846149.5393114062</v>
      </c>
      <c r="R32" s="25">
        <f t="array" aca="1" ref="R32" ca="1">INDEX('Lorri 401b'!L:L,MATCH('Retirement Calculator'!A32,'Lorri 401b'!N:N,0),0)</f>
        <v>3772831.5985882203</v>
      </c>
      <c r="S32" s="25">
        <f t="shared" ca="1" si="7"/>
        <v>6618981.137899626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3525.4531757812501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31188.244538569645</v>
      </c>
      <c r="K33" s="25">
        <f t="shared" si="4"/>
        <v>0</v>
      </c>
      <c r="L33" s="25"/>
      <c r="N33" s="25">
        <f>'Combined Retirement'!$C$18/12</f>
        <v>39153.069999999992</v>
      </c>
      <c r="O33" s="25">
        <f t="shared" si="5"/>
        <v>7964.8254614303487</v>
      </c>
      <c r="P33" s="25">
        <f t="shared" si="6"/>
        <v>31188.244538569645</v>
      </c>
      <c r="Q33" s="25">
        <f t="array" aca="1" ref="Q33" ca="1">INDEX('Isaac 401k'!L:L,MATCH('Retirement Calculator'!A33,'Isaac 401k'!N:N,0),0)</f>
        <v>2826690.3001677231</v>
      </c>
      <c r="R33" s="25">
        <f t="array" aca="1" ref="R33" ca="1">INDEX('Lorri 401b'!L:L,MATCH('Retirement Calculator'!A33,'Lorri 401b'!N:N,0),0)</f>
        <v>3788551.7302490044</v>
      </c>
      <c r="S33" s="25">
        <f t="shared" ca="1" si="7"/>
        <v>6615242.0304167271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3525.4531757812501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31188.244538569645</v>
      </c>
      <c r="K34" s="25">
        <f t="shared" si="4"/>
        <v>0</v>
      </c>
      <c r="L34" s="25"/>
      <c r="N34" s="25">
        <f>'Combined Retirement'!$C$18/12</f>
        <v>39153.069999999992</v>
      </c>
      <c r="O34" s="25">
        <f t="shared" si="5"/>
        <v>7964.8254614303487</v>
      </c>
      <c r="P34" s="25">
        <f t="shared" si="6"/>
        <v>31188.244538569645</v>
      </c>
      <c r="Q34" s="25">
        <f t="array" aca="1" ref="Q34" ca="1">INDEX('Isaac 401k'!L:L,MATCH('Retirement Calculator'!A34,'Isaac 401k'!N:N,0),0)</f>
        <v>2807149.9808609416</v>
      </c>
      <c r="R34" s="25">
        <f t="array" aca="1" ref="R34" ca="1">INDEX('Lorri 401b'!L:L,MATCH('Retirement Calculator'!A34,'Lorri 401b'!N:N,0),0)</f>
        <v>3804337.3624583753</v>
      </c>
      <c r="S34" s="25">
        <f t="shared" ca="1" si="7"/>
        <v>6611487.3433193173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3525.4531757812501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31188.244538569645</v>
      </c>
      <c r="K35" s="25">
        <f t="shared" si="4"/>
        <v>0</v>
      </c>
      <c r="L35" s="25"/>
      <c r="N35" s="25">
        <f>'Combined Retirement'!$C$18/12</f>
        <v>39153.069999999992</v>
      </c>
      <c r="O35" s="25">
        <f t="shared" si="5"/>
        <v>7964.8254614303487</v>
      </c>
      <c r="P35" s="25">
        <f t="shared" si="6"/>
        <v>31188.244538569645</v>
      </c>
      <c r="Q35" s="25">
        <f t="array" aca="1" ref="Q35" ca="1">INDEX('Isaac 401k'!L:L,MATCH('Retirement Calculator'!A35,'Isaac 401k'!N:N,0),0)</f>
        <v>2787528.2435570485</v>
      </c>
      <c r="R35" s="25">
        <f t="array" aca="1" ref="R35" ca="1">INDEX('Lorri 401b'!L:L,MATCH('Retirement Calculator'!A35,'Lorri 401b'!N:N,0),0)</f>
        <v>3820188.768135285</v>
      </c>
      <c r="S35" s="25">
        <f t="shared" ca="1" si="7"/>
        <v>6607717.011692334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3525.4531757812501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31188.244538569645</v>
      </c>
      <c r="K36" s="25">
        <f t="shared" si="4"/>
        <v>0</v>
      </c>
      <c r="L36" s="25"/>
      <c r="N36" s="25">
        <f>'Combined Retirement'!$C$18/12</f>
        <v>39153.069999999992</v>
      </c>
      <c r="O36" s="25">
        <f t="shared" si="5"/>
        <v>7964.8254614303487</v>
      </c>
      <c r="P36" s="25">
        <f t="shared" si="6"/>
        <v>31188.244538569645</v>
      </c>
      <c r="Q36" s="25">
        <f t="array" aca="1" ref="Q36" ca="1">INDEX('Isaac 401k'!L:L,MATCH('Retirement Calculator'!A36,'Isaac 401k'!N:N,0),0)</f>
        <v>2767824.7490143888</v>
      </c>
      <c r="R36" s="25">
        <f t="array" aca="1" ref="R36" ca="1">INDEX('Lorri 401b'!L:L,MATCH('Retirement Calculator'!A36,'Lorri 401b'!N:N,0),0)</f>
        <v>3836106.2213358488</v>
      </c>
      <c r="S36" s="25">
        <f t="shared" ca="1" si="7"/>
        <v>6603930.9703502376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3525.4531757812501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31188.244538569645</v>
      </c>
      <c r="K37" s="25">
        <f t="shared" si="4"/>
        <v>0</v>
      </c>
      <c r="L37" s="25"/>
      <c r="N37" s="25">
        <f>'Combined Retirement'!$C$18/12</f>
        <v>39153.069999999992</v>
      </c>
      <c r="O37" s="25">
        <f t="shared" si="5"/>
        <v>7964.8254614303487</v>
      </c>
      <c r="P37" s="25">
        <f t="shared" si="6"/>
        <v>31188.244538569645</v>
      </c>
      <c r="Q37" s="25">
        <f t="array" aca="1" ref="Q37" ca="1">INDEX('Isaac 401k'!L:L,MATCH('Retirement Calculator'!A37,'Isaac 401k'!N:N,0),0)</f>
        <v>2748039.1565778013</v>
      </c>
      <c r="R37" s="25">
        <f t="array" aca="1" ref="R37" ca="1">INDEX('Lorri 401b'!L:L,MATCH('Retirement Calculator'!A37,'Lorri 401b'!N:N,0),0)</f>
        <v>3852089.9972580816</v>
      </c>
      <c r="S37" s="25">
        <f t="shared" ca="1" si="7"/>
        <v>6600129.1538358834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3525.4531757812501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31188.244538569645</v>
      </c>
      <c r="K38" s="25">
        <f t="shared" si="4"/>
        <v>0</v>
      </c>
      <c r="L38" s="25"/>
      <c r="N38" s="25">
        <f>'Combined Retirement'!$C$18/12</f>
        <v>39153.069999999992</v>
      </c>
      <c r="O38" s="25">
        <f t="shared" si="5"/>
        <v>7964.8254614303487</v>
      </c>
      <c r="P38" s="25">
        <f t="shared" si="6"/>
        <v>31188.244538569645</v>
      </c>
      <c r="Q38" s="25">
        <f t="array" aca="1" ref="Q38" ca="1">INDEX('Isaac 401k'!L:L,MATCH('Retirement Calculator'!A38,'Isaac 401k'!N:N,0),0)</f>
        <v>2728171.1241727285</v>
      </c>
      <c r="R38" s="25">
        <f t="array" aca="1" ref="R38" ca="1">INDEX('Lorri 401b'!L:L,MATCH('Retirement Calculator'!A38,'Lorri 401b'!N:N,0),0)</f>
        <v>3868140.372246657</v>
      </c>
      <c r="S38" s="25">
        <f t="shared" ca="1" si="7"/>
        <v>6596311.4964193851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3525.4531757812501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31188.244538569645</v>
      </c>
      <c r="K39" s="25">
        <f t="shared" si="4"/>
        <v>0</v>
      </c>
      <c r="L39" s="25"/>
      <c r="N39" s="25">
        <f>'Combined Retirement'!$C$18/12</f>
        <v>39153.069999999992</v>
      </c>
      <c r="O39" s="25">
        <f t="shared" si="5"/>
        <v>7964.8254614303487</v>
      </c>
      <c r="P39" s="25">
        <f t="shared" si="6"/>
        <v>31188.244538569645</v>
      </c>
      <c r="Q39" s="25">
        <f t="array" aca="1" ref="Q39" ca="1">INDEX('Isaac 401k'!L:L,MATCH('Retirement Calculator'!A39,'Isaac 401k'!N:N,0),0)</f>
        <v>2708220.3082993012</v>
      </c>
      <c r="R39" s="25">
        <f t="array" aca="1" ref="R39" ca="1">INDEX('Lorri 401b'!L:L,MATCH('Retirement Calculator'!A39,'Lorri 401b'!N:N,0),0)</f>
        <v>3884257.6237976849</v>
      </c>
      <c r="S39" s="25">
        <f t="shared" ca="1" si="7"/>
        <v>6592477.9320969861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3525.4531757812501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31188.244538569645</v>
      </c>
      <c r="K40" s="25">
        <f t="shared" si="4"/>
        <v>0</v>
      </c>
      <c r="L40" s="25"/>
      <c r="N40" s="25">
        <f>'Combined Retirement'!$C$18/12</f>
        <v>39153.069999999992</v>
      </c>
      <c r="O40" s="25">
        <f t="shared" si="5"/>
        <v>7964.8254614303487</v>
      </c>
      <c r="P40" s="25">
        <f t="shared" si="6"/>
        <v>31188.244538569645</v>
      </c>
      <c r="Q40" s="25">
        <f t="array" aca="1" ref="Q40" ca="1">INDEX('Isaac 401k'!L:L,MATCH('Retirement Calculator'!A40,'Isaac 401k'!N:N,0),0)</f>
        <v>2688186.3640264012</v>
      </c>
      <c r="R40" s="25">
        <f t="array" aca="1" ref="R40" ca="1">INDEX('Lorri 401b'!L:L,MATCH('Retirement Calculator'!A40,'Lorri 401b'!N:N,0),0)</f>
        <v>3900442.0305635086</v>
      </c>
      <c r="S40" s="25">
        <f t="shared" ca="1" si="7"/>
        <v>6588628.3945899103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3525.4531757812501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31188.244538569645</v>
      </c>
      <c r="K41" s="25">
        <f t="shared" si="4"/>
        <v>0</v>
      </c>
      <c r="L41" s="25"/>
      <c r="N41" s="25">
        <f>'Combined Retirement'!$C$18/12</f>
        <v>39153.069999999992</v>
      </c>
      <c r="O41" s="25">
        <f t="shared" si="5"/>
        <v>7964.8254614303487</v>
      </c>
      <c r="P41" s="25">
        <f t="shared" si="6"/>
        <v>31188.244538569645</v>
      </c>
      <c r="Q41" s="25">
        <f t="array" aca="1" ref="Q41" ca="1">INDEX('Isaac 401k'!L:L,MATCH('Retirement Calculator'!A41,'Isaac 401k'!N:N,0),0)</f>
        <v>2668068.9449856975</v>
      </c>
      <c r="R41" s="25">
        <f t="array" aca="1" ref="R41" ca="1">INDEX('Lorri 401b'!L:L,MATCH('Retirement Calculator'!A41,'Lorri 401b'!N:N,0),0)</f>
        <v>3916693.8723575231</v>
      </c>
      <c r="S41" s="25">
        <f t="shared" ca="1" si="7"/>
        <v>6584762.8173432201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3525.4531757812501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31188.244538569645</v>
      </c>
      <c r="K42" s="25">
        <f t="shared" si="4"/>
        <v>0</v>
      </c>
      <c r="L42" s="25"/>
      <c r="N42" s="25">
        <f>'Combined Retirement'!$C$18/12</f>
        <v>39153.069999999992</v>
      </c>
      <c r="O42" s="25">
        <f t="shared" si="5"/>
        <v>7964.8254614303487</v>
      </c>
      <c r="P42" s="25">
        <f t="shared" si="6"/>
        <v>31188.244538569645</v>
      </c>
      <c r="Q42" s="25">
        <f t="array" aca="1" ref="Q42" ca="1">INDEX('Isaac 401k'!L:L,MATCH('Retirement Calculator'!A42,'Isaac 401k'!N:N,0),0)</f>
        <v>2647867.7033656575</v>
      </c>
      <c r="R42" s="25">
        <f t="array" aca="1" ref="R42" ca="1">INDEX('Lorri 401b'!L:L,MATCH('Retirement Calculator'!A42,'Lorri 401b'!N:N,0),0)</f>
        <v>3933013.4301590128</v>
      </c>
      <c r="S42" s="25">
        <f t="shared" ca="1" si="7"/>
        <v>6580881.1335246703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3525.4531757812501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31188.244538569645</v>
      </c>
      <c r="K43" s="25">
        <f t="shared" si="4"/>
        <v>0</v>
      </c>
      <c r="L43" s="25"/>
      <c r="N43" s="25">
        <f>'Combined Retirement'!$C$18/12</f>
        <v>39153.069999999992</v>
      </c>
      <c r="O43" s="25">
        <f t="shared" si="5"/>
        <v>7964.8254614303487</v>
      </c>
      <c r="P43" s="25">
        <f t="shared" si="6"/>
        <v>31188.244538569645</v>
      </c>
      <c r="Q43" s="25">
        <f t="array" aca="1" ref="Q43" ca="1">INDEX('Isaac 401k'!L:L,MATCH('Retirement Calculator'!A43,'Isaac 401k'!N:N,0),0)</f>
        <v>2627582.2899055337</v>
      </c>
      <c r="R43" s="25">
        <f t="array" aca="1" ref="R43" ca="1">INDEX('Lorri 401b'!L:L,MATCH('Retirement Calculator'!A43,'Lorri 401b'!N:N,0),0)</f>
        <v>3949400.9861180088</v>
      </c>
      <c r="S43" s="25">
        <f t="shared" ca="1" si="7"/>
        <v>6576983.2760235425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3525.4531757812501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31188.244538569645</v>
      </c>
      <c r="K44" s="25">
        <f t="shared" si="4"/>
        <v>0</v>
      </c>
      <c r="L44" s="25"/>
      <c r="N44" s="25">
        <f>'Combined Retirement'!$C$18/12</f>
        <v>39153.069999999992</v>
      </c>
      <c r="O44" s="25">
        <f t="shared" si="5"/>
        <v>7964.8254614303487</v>
      </c>
      <c r="P44" s="25">
        <f t="shared" si="6"/>
        <v>31188.244538569645</v>
      </c>
      <c r="Q44" s="25">
        <f t="array" aca="1" ref="Q44" ca="1">INDEX('Isaac 401k'!L:L,MATCH('Retirement Calculator'!A44,'Isaac 401k'!N:N,0),0)</f>
        <v>2607212.3538893261</v>
      </c>
      <c r="R44" s="25">
        <f t="array" aca="1" ref="R44" ca="1">INDEX('Lorri 401b'!L:L,MATCH('Retirement Calculator'!A44,'Lorri 401b'!N:N,0),0)</f>
        <v>3965856.8235601671</v>
      </c>
      <c r="S44" s="25">
        <f t="shared" ca="1" si="7"/>
        <v>6573069.1774494927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3525.4531757812501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31188.244538569645</v>
      </c>
      <c r="K45" s="25">
        <f t="shared" si="4"/>
        <v>0</v>
      </c>
      <c r="L45" s="25"/>
      <c r="N45" s="25">
        <f>'Combined Retirement'!$C$18/12</f>
        <v>39153.069999999992</v>
      </c>
      <c r="O45" s="25">
        <f t="shared" si="5"/>
        <v>7964.8254614303487</v>
      </c>
      <c r="P45" s="25">
        <f t="shared" si="6"/>
        <v>31188.244538569645</v>
      </c>
      <c r="Q45" s="25">
        <f t="array" aca="1" ref="Q45" ca="1">INDEX('Isaac 401k'!L:L,MATCH('Retirement Calculator'!A45,'Isaac 401k'!N:N,0),0)</f>
        <v>2586757.5431397175</v>
      </c>
      <c r="R45" s="25">
        <f t="array" aca="1" ref="R45" ca="1">INDEX('Lorri 401b'!L:L,MATCH('Retirement Calculator'!A45,'Lorri 401b'!N:N,0),0)</f>
        <v>3982381.2269916679</v>
      </c>
      <c r="S45" s="25">
        <f t="shared" ca="1" si="7"/>
        <v>6569138.770131385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3525.4531757812501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31188.244538569645</v>
      </c>
      <c r="K46" s="25">
        <f t="shared" si="4"/>
        <v>0</v>
      </c>
      <c r="L46" s="25"/>
      <c r="N46" s="25">
        <f>'Combined Retirement'!$C$18/12</f>
        <v>39153.069999999992</v>
      </c>
      <c r="O46" s="25">
        <f t="shared" si="5"/>
        <v>7964.8254614303487</v>
      </c>
      <c r="P46" s="25">
        <f t="shared" si="6"/>
        <v>31188.244538569645</v>
      </c>
      <c r="Q46" s="25">
        <f t="array" aca="1" ref="Q46" ca="1">INDEX('Isaac 401k'!L:L,MATCH('Retirement Calculator'!A46,'Isaac 401k'!N:N,0),0)</f>
        <v>2566217.5040119858</v>
      </c>
      <c r="R46" s="25">
        <f t="array" aca="1" ref="R46" ca="1">INDEX('Lorri 401b'!L:L,MATCH('Retirement Calculator'!A46,'Lorri 401b'!N:N,0),0)</f>
        <v>3998974.4821041333</v>
      </c>
      <c r="S46" s="25">
        <f t="shared" ca="1" si="7"/>
        <v>6565191.9861161187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3525.4531757812501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31188.244538569645</v>
      </c>
      <c r="K47" s="25">
        <f t="shared" si="4"/>
        <v>0</v>
      </c>
      <c r="L47" s="25"/>
      <c r="N47" s="25">
        <f>'Combined Retirement'!$C$18/12</f>
        <v>39153.069999999992</v>
      </c>
      <c r="O47" s="25">
        <f t="shared" si="5"/>
        <v>7964.8254614303487</v>
      </c>
      <c r="P47" s="25">
        <f t="shared" si="6"/>
        <v>31188.244538569645</v>
      </c>
      <c r="Q47" s="25">
        <f t="array" aca="1" ref="Q47" ca="1">INDEX('Isaac 401k'!L:L,MATCH('Retirement Calculator'!A47,'Isaac 401k'!N:N,0),0)</f>
        <v>2545591.8813878885</v>
      </c>
      <c r="R47" s="25">
        <f t="array" aca="1" ref="R47" ca="1">INDEX('Lorri 401b'!L:L,MATCH('Retirement Calculator'!A47,'Lorri 401b'!N:N,0),0)</f>
        <v>4015636.8757795673</v>
      </c>
      <c r="S47" s="25">
        <f t="shared" ca="1" si="7"/>
        <v>6561228.7571674557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3525.4531757812501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31188.244538569645</v>
      </c>
      <c r="K48" s="25">
        <f t="shared" si="4"/>
        <v>0</v>
      </c>
      <c r="L48" s="25"/>
      <c r="N48" s="25">
        <f>'Combined Retirement'!$C$18/12</f>
        <v>39153.069999999992</v>
      </c>
      <c r="O48" s="25">
        <f t="shared" si="5"/>
        <v>7964.8254614303487</v>
      </c>
      <c r="P48" s="25">
        <f t="shared" si="6"/>
        <v>31188.244538569645</v>
      </c>
      <c r="Q48" s="25">
        <f t="array" aca="1" ref="Q48" ca="1">INDEX('Isaac 401k'!L:L,MATCH('Retirement Calculator'!A48,'Isaac 401k'!N:N,0),0)</f>
        <v>2524880.318669524</v>
      </c>
      <c r="R48" s="25">
        <f t="array" aca="1" ref="R48" ca="1">INDEX('Lorri 401b'!L:L,MATCH('Retirement Calculator'!A48,'Lorri 401b'!N:N,0),0)</f>
        <v>4032368.6960953153</v>
      </c>
      <c r="S48" s="25">
        <f t="shared" ca="1" si="7"/>
        <v>6557249.0147648398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3525.4531757812501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31188.244538569645</v>
      </c>
      <c r="K49" s="25">
        <f t="shared" si="4"/>
        <v>0</v>
      </c>
      <c r="L49" s="25"/>
      <c r="N49" s="25">
        <f>'Combined Retirement'!$C$18/12</f>
        <v>39153.069999999992</v>
      </c>
      <c r="O49" s="25">
        <f t="shared" si="5"/>
        <v>7964.8254614303487</v>
      </c>
      <c r="P49" s="25">
        <f t="shared" si="6"/>
        <v>31188.244538569645</v>
      </c>
      <c r="Q49" s="25">
        <f t="array" aca="1" ref="Q49" ca="1">INDEX('Isaac 401k'!L:L,MATCH('Retirement Calculator'!A49,'Isaac 401k'!N:N,0),0)</f>
        <v>2504082.4577731667</v>
      </c>
      <c r="R49" s="25">
        <f t="array" aca="1" ref="R49" ca="1">INDEX('Lorri 401b'!L:L,MATCH('Retirement Calculator'!A49,'Lorri 401b'!N:N,0),0)</f>
        <v>4049170.2323290459</v>
      </c>
      <c r="S49" s="25">
        <f t="shared" ca="1" si="7"/>
        <v>6553252.6901022121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3525.4531757812501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31188.244538569645</v>
      </c>
      <c r="K50" s="25">
        <f t="shared" si="4"/>
        <v>0</v>
      </c>
      <c r="L50" s="25"/>
      <c r="N50" s="25">
        <f>'Combined Retirement'!$C$18/12</f>
        <v>39153.069999999992</v>
      </c>
      <c r="O50" s="25">
        <f t="shared" si="5"/>
        <v>7964.8254614303487</v>
      </c>
      <c r="P50" s="25">
        <f t="shared" si="6"/>
        <v>31188.244538569645</v>
      </c>
      <c r="Q50" s="25">
        <f t="array" aca="1" ref="Q50" ca="1">INDEX('Isaac 401k'!L:L,MATCH('Retirement Calculator'!A50,'Isaac 401k'!N:N,0),0)</f>
        <v>2483197.9391230745</v>
      </c>
      <c r="R50" s="25">
        <f t="array" aca="1" ref="R50" ca="1">INDEX('Lorri 401b'!L:L,MATCH('Retirement Calculator'!A50,'Lorri 401b'!N:N,0),0)</f>
        <v>4066041.77496375</v>
      </c>
      <c r="S50" s="25">
        <f t="shared" ca="1" si="7"/>
        <v>6549239.714086825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3525.4531757812501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31188.244538569645</v>
      </c>
      <c r="K51" s="25">
        <f t="shared" si="4"/>
        <v>0</v>
      </c>
      <c r="L51" s="25"/>
      <c r="N51" s="25">
        <f>'Combined Retirement'!$C$18/12</f>
        <v>39153.069999999992</v>
      </c>
      <c r="O51" s="25">
        <f t="shared" si="5"/>
        <v>7964.8254614303487</v>
      </c>
      <c r="P51" s="25">
        <f t="shared" si="6"/>
        <v>31188.244538569645</v>
      </c>
      <c r="Q51" s="25">
        <f t="array" aca="1" ref="Q51" ca="1">INDEX('Isaac 401k'!L:L,MATCH('Retirement Calculator'!A51,'Isaac 401k'!N:N,0),0)</f>
        <v>2462226.4016452734</v>
      </c>
      <c r="R51" s="25">
        <f t="array" aca="1" ref="R51" ca="1">INDEX('Lorri 401b'!L:L,MATCH('Retirement Calculator'!A51,'Lorri 401b'!N:N,0),0)</f>
        <v>4082983.6156927655</v>
      </c>
      <c r="S51" s="25">
        <f t="shared" ca="1" si="7"/>
        <v>6545210.0173380394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3525.4531757812501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31188.244538569645</v>
      </c>
      <c r="K52" s="25">
        <f t="shared" si="4"/>
        <v>0</v>
      </c>
      <c r="L52" s="25"/>
      <c r="N52" s="25">
        <f>'Combined Retirement'!$C$18/12</f>
        <v>39153.069999999992</v>
      </c>
      <c r="O52" s="25">
        <f t="shared" si="5"/>
        <v>7964.8254614303487</v>
      </c>
      <c r="P52" s="25">
        <f t="shared" si="6"/>
        <v>31188.244538569645</v>
      </c>
      <c r="Q52" s="25">
        <f t="array" aca="1" ref="Q52" ca="1">INDEX('Isaac 401k'!L:L,MATCH('Retirement Calculator'!A52,'Isaac 401k'!N:N,0),0)</f>
        <v>2441167.4827613151</v>
      </c>
      <c r="R52" s="25">
        <f t="array" aca="1" ref="R52" ca="1">INDEX('Lorri 401b'!L:L,MATCH('Retirement Calculator'!A52,'Lorri 401b'!N:N,0),0)</f>
        <v>4099996.0474248189</v>
      </c>
      <c r="S52" s="25">
        <f t="shared" ca="1" si="7"/>
        <v>6541163.5301861335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3525.4531757812501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30412.244538569641</v>
      </c>
      <c r="K53" s="25">
        <f t="shared" si="4"/>
        <v>0</v>
      </c>
      <c r="L53" s="25"/>
      <c r="N53" s="25">
        <f>'Combined Retirement'!$C$18/12</f>
        <v>39153.069999999992</v>
      </c>
      <c r="O53" s="25">
        <f t="shared" si="5"/>
        <v>8740.8254614303496</v>
      </c>
      <c r="P53" s="25">
        <f t="shared" si="6"/>
        <v>30412.244538569641</v>
      </c>
      <c r="Q53" s="25">
        <f t="array" aca="1" ref="Q53" ca="1">INDEX('Isaac 401k'!L:L,MATCH('Retirement Calculator'!A53,'Isaac 401k'!N:N,0),0)</f>
        <v>2420800.05171534</v>
      </c>
      <c r="R53" s="25">
        <f t="array" aca="1" ref="R53" ca="1">INDEX('Lorri 401b'!L:L,MATCH('Retirement Calculator'!A53,'Lorri 401b'!N:N,0),0)</f>
        <v>4117079.3642890891</v>
      </c>
      <c r="S53" s="25">
        <f t="shared" ca="1" si="7"/>
        <v>6537879.4160044286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3525.4531757812501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30412.244538569641</v>
      </c>
      <c r="K54" s="25">
        <f t="shared" si="4"/>
        <v>0</v>
      </c>
      <c r="L54" s="25"/>
      <c r="N54" s="25">
        <f>'Combined Retirement'!$C$18/12</f>
        <v>39153.069999999992</v>
      </c>
      <c r="O54" s="25">
        <f t="shared" si="5"/>
        <v>8740.8254614303496</v>
      </c>
      <c r="P54" s="25">
        <f t="shared" si="6"/>
        <v>30412.244538569641</v>
      </c>
      <c r="Q54" s="25">
        <f t="array" aca="1" ref="Q54" ca="1">INDEX('Isaac 401k'!L:L,MATCH('Retirement Calculator'!A54,'Isaac 401k'!N:N,0),0)</f>
        <v>2400347.7563733403</v>
      </c>
      <c r="R54" s="25">
        <f t="array" aca="1" ref="R54" ca="1">INDEX('Lorri 401b'!L:L,MATCH('Retirement Calculator'!A54,'Lorri 401b'!N:N,0),0)</f>
        <v>4134233.8616402936</v>
      </c>
      <c r="S54" s="25">
        <f t="shared" ca="1" si="7"/>
        <v>6534581.6180136334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3525.4531757812501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30412.244538569641</v>
      </c>
      <c r="K55" s="25">
        <f t="shared" si="4"/>
        <v>0</v>
      </c>
      <c r="L55" s="25"/>
      <c r="N55" s="25">
        <f>'Combined Retirement'!$C$18/12</f>
        <v>39153.069999999992</v>
      </c>
      <c r="O55" s="25">
        <f t="shared" si="5"/>
        <v>8740.8254614303496</v>
      </c>
      <c r="P55" s="25">
        <f t="shared" si="6"/>
        <v>30412.244538569641</v>
      </c>
      <c r="Q55" s="25">
        <f t="array" aca="1" ref="Q55" ca="1">INDEX('Isaac 401k'!L:L,MATCH('Retirement Calculator'!A55,'Isaac 401k'!N:N,0),0)</f>
        <v>2379810.2431340818</v>
      </c>
      <c r="R55" s="25">
        <f t="array" aca="1" ref="R55" ca="1">INDEX('Lorri 401b'!L:L,MATCH('Retirement Calculator'!A55,'Lorri 401b'!N:N,0),0)</f>
        <v>4151459.8360637948</v>
      </c>
      <c r="S55" s="25">
        <f t="shared" ca="1" si="7"/>
        <v>6531270.0791978762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3525.4531757812501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30412.244538569641</v>
      </c>
      <c r="K56" s="25">
        <f t="shared" si="4"/>
        <v>0</v>
      </c>
      <c r="L56" s="25"/>
      <c r="N56" s="25">
        <f>'Combined Retirement'!$C$18/12</f>
        <v>39153.069999999992</v>
      </c>
      <c r="O56" s="25">
        <f t="shared" si="5"/>
        <v>8740.8254614303496</v>
      </c>
      <c r="P56" s="25">
        <f t="shared" si="6"/>
        <v>30412.244538569641</v>
      </c>
      <c r="Q56" s="25">
        <f t="array" aca="1" ref="Q56" ca="1">INDEX('Isaac 401k'!L:L,MATCH('Retirement Calculator'!A56,'Isaac 401k'!N:N,0),0)</f>
        <v>2359187.1569229933</v>
      </c>
      <c r="R56" s="25">
        <f t="array" aca="1" ref="R56" ca="1">INDEX('Lorri 401b'!L:L,MATCH('Retirement Calculator'!A56,'Lorri 401b'!N:N,0),0)</f>
        <v>4168757.5853807274</v>
      </c>
      <c r="S56" s="25">
        <f t="shared" ca="1" si="7"/>
        <v>6527944.7423037207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3525.4531757812501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30412.244538569641</v>
      </c>
      <c r="K57" s="25">
        <f t="shared" si="4"/>
        <v>0</v>
      </c>
      <c r="L57" s="25"/>
      <c r="N57" s="25">
        <f>'Combined Retirement'!$C$18/12</f>
        <v>39153.069999999992</v>
      </c>
      <c r="O57" s="25">
        <f t="shared" si="5"/>
        <v>8740.8254614303496</v>
      </c>
      <c r="P57" s="25">
        <f t="shared" si="6"/>
        <v>30412.244538569641</v>
      </c>
      <c r="Q57" s="25">
        <f t="array" aca="1" ref="Q57" ca="1">INDEX('Isaac 401k'!L:L,MATCH('Retirement Calculator'!A57,'Isaac 401k'!N:N,0),0)</f>
        <v>2338478.141186025</v>
      </c>
      <c r="R57" s="25">
        <f t="array" aca="1" ref="R57" ca="1">INDEX('Lorri 401b'!L:L,MATCH('Retirement Calculator'!A57,'Lorri 401b'!N:N,0),0)</f>
        <v>4186127.4086531471</v>
      </c>
      <c r="S57" s="25">
        <f t="shared" ca="1" si="7"/>
        <v>6524605.5498391725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3525.4531757812501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30412.244538569641</v>
      </c>
      <c r="K58" s="25">
        <f t="shared" si="4"/>
        <v>0</v>
      </c>
      <c r="L58" s="25"/>
      <c r="N58" s="25">
        <f>'Combined Retirement'!$C$18/12</f>
        <v>39153.069999999992</v>
      </c>
      <c r="O58" s="25">
        <f t="shared" si="5"/>
        <v>8740.8254614303496</v>
      </c>
      <c r="P58" s="25">
        <f t="shared" si="6"/>
        <v>30412.244538569641</v>
      </c>
      <c r="Q58" s="25">
        <f t="array" aca="1" ref="Q58" ca="1">INDEX('Isaac 401k'!L:L,MATCH('Retirement Calculator'!A58,'Isaac 401k'!N:N,0),0)</f>
        <v>2317682.8378834864</v>
      </c>
      <c r="R58" s="25">
        <f t="array" aca="1" ref="R58" ca="1">INDEX('Lorri 401b'!L:L,MATCH('Retirement Calculator'!A58,'Lorri 401b'!N:N,0),0)</f>
        <v>4203569.6061892016</v>
      </c>
      <c r="S58" s="25">
        <f t="shared" ca="1" si="7"/>
        <v>6521252.444072688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3525.4531757812501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30412.244538569641</v>
      </c>
      <c r="K59" s="25">
        <f t="shared" si="4"/>
        <v>0</v>
      </c>
      <c r="L59" s="25"/>
      <c r="N59" s="25">
        <f>'Combined Retirement'!$C$18/12</f>
        <v>39153.069999999992</v>
      </c>
      <c r="O59" s="25">
        <f t="shared" si="5"/>
        <v>8740.8254614303496</v>
      </c>
      <c r="P59" s="25">
        <f t="shared" si="6"/>
        <v>30412.244538569641</v>
      </c>
      <c r="Q59" s="25">
        <f t="array" aca="1" ref="Q59" ca="1">INDEX('Isaac 401k'!L:L,MATCH('Retirement Calculator'!A59,'Isaac 401k'!N:N,0),0)</f>
        <v>2296800.8874838538</v>
      </c>
      <c r="R59" s="25">
        <f t="array" aca="1" ref="R59" ca="1">INDEX('Lorri 401b'!L:L,MATCH('Retirement Calculator'!A59,'Lorri 401b'!N:N,0),0)</f>
        <v>4221084.479548323</v>
      </c>
      <c r="S59" s="25">
        <f t="shared" ca="1" si="7"/>
        <v>6517885.3670321768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3525.4531757812501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30412.244538569641</v>
      </c>
      <c r="K60" s="25">
        <f t="shared" si="4"/>
        <v>0</v>
      </c>
      <c r="L60" s="25"/>
      <c r="N60" s="25">
        <f>'Combined Retirement'!$C$18/12</f>
        <v>39153.069999999992</v>
      </c>
      <c r="O60" s="25">
        <f t="shared" si="5"/>
        <v>8740.8254614303496</v>
      </c>
      <c r="P60" s="25">
        <f t="shared" si="6"/>
        <v>30412.244538569641</v>
      </c>
      <c r="Q60" s="25">
        <f t="array" aca="1" ref="Q60" ca="1">INDEX('Isaac 401k'!L:L,MATCH('Retirement Calculator'!A60,'Isaac 401k'!N:N,0),0)</f>
        <v>2275831.9289575559</v>
      </c>
      <c r="R60" s="25">
        <f t="array" aca="1" ref="R60" ca="1">INDEX('Lorri 401b'!L:L,MATCH('Retirement Calculator'!A60,'Lorri 401b'!N:N,0),0)</f>
        <v>4238672.3315464407</v>
      </c>
      <c r="S60" s="25">
        <f t="shared" ca="1" si="7"/>
        <v>6514504.2605039962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3525.4531757812501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30412.244538569641</v>
      </c>
      <c r="K61" s="25">
        <f t="shared" si="4"/>
        <v>0</v>
      </c>
      <c r="L61" s="25"/>
      <c r="N61" s="25">
        <f>'Combined Retirement'!$C$18/12</f>
        <v>39153.069999999992</v>
      </c>
      <c r="O61" s="25">
        <f t="shared" si="5"/>
        <v>8740.8254614303496</v>
      </c>
      <c r="P61" s="25">
        <f t="shared" si="6"/>
        <v>30412.244538569641</v>
      </c>
      <c r="Q61" s="25">
        <f t="array" aca="1" ref="Q61" ca="1">INDEX('Isaac 401k'!L:L,MATCH('Retirement Calculator'!A61,'Isaac 401k'!N:N,0),0)</f>
        <v>2254775.5997707318</v>
      </c>
      <c r="R61" s="25">
        <f t="array" aca="1" ref="R61" ca="1">INDEX('Lorri 401b'!L:L,MATCH('Retirement Calculator'!A61,'Lorri 401b'!N:N,0),0)</f>
        <v>4256333.4662612174</v>
      </c>
      <c r="S61" s="25">
        <f t="shared" ca="1" si="7"/>
        <v>6511109.0660319496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3525.4531757812501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30412.244538569641</v>
      </c>
      <c r="K62" s="25">
        <f t="shared" si="4"/>
        <v>0</v>
      </c>
      <c r="L62" s="25"/>
      <c r="N62" s="25">
        <f>'Combined Retirement'!$C$18/12</f>
        <v>39153.069999999992</v>
      </c>
      <c r="O62" s="25">
        <f t="shared" si="5"/>
        <v>8740.8254614303496</v>
      </c>
      <c r="P62" s="25">
        <f t="shared" si="6"/>
        <v>30412.244538569641</v>
      </c>
      <c r="Q62" s="25">
        <f t="array" aca="1" ref="Q62" ca="1">INDEX('Isaac 401k'!L:L,MATCH('Retirement Calculator'!A62,'Isaac 401k'!N:N,0),0)</f>
        <v>2233631.5358789628</v>
      </c>
      <c r="R62" s="25">
        <f t="array" aca="1" ref="R62" ca="1">INDEX('Lorri 401b'!L:L,MATCH('Retirement Calculator'!A62,'Lorri 401b'!N:N,0),0)</f>
        <v>4274068.1890373062</v>
      </c>
      <c r="S62" s="25">
        <f t="shared" ca="1" si="7"/>
        <v>6507699.7249162691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3525.4531757812501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30412.244538569641</v>
      </c>
      <c r="K63" s="25">
        <f t="shared" si="4"/>
        <v>0</v>
      </c>
      <c r="L63" s="25"/>
      <c r="N63" s="25">
        <f>'Combined Retirement'!$C$18/12</f>
        <v>39153.069999999992</v>
      </c>
      <c r="O63" s="25">
        <f t="shared" si="5"/>
        <v>8740.8254614303496</v>
      </c>
      <c r="P63" s="25">
        <f t="shared" si="6"/>
        <v>30412.244538569641</v>
      </c>
      <c r="Q63" s="25">
        <f t="array" aca="1" ref="Q63" ca="1">INDEX('Isaac 401k'!L:L,MATCH('Retirement Calculator'!A63,'Isaac 401k'!N:N,0),0)</f>
        <v>2212399.3717209781</v>
      </c>
      <c r="R63" s="25">
        <f t="array" aca="1" ref="R63" ca="1">INDEX('Lorri 401b'!L:L,MATCH('Retirement Calculator'!A63,'Lorri 401b'!N:N,0),0)</f>
        <v>4291876.8064916283</v>
      </c>
      <c r="S63" s="25">
        <f t="shared" ca="1" si="7"/>
        <v>6504276.1782126063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3525.4531757812501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30412.244538569641</v>
      </c>
      <c r="K64" s="25">
        <f t="shared" si="4"/>
        <v>0</v>
      </c>
      <c r="L64" s="25"/>
      <c r="N64" s="25">
        <f>'Combined Retirement'!$C$18/12</f>
        <v>39153.069999999992</v>
      </c>
      <c r="O64" s="25">
        <f t="shared" si="5"/>
        <v>8740.8254614303496</v>
      </c>
      <c r="P64" s="25">
        <f t="shared" si="6"/>
        <v>30412.244538569641</v>
      </c>
      <c r="Q64" s="25">
        <f t="array" aca="1" ref="Q64" ca="1">INDEX('Isaac 401k'!L:L,MATCH('Retirement Calculator'!A64,'Isaac 401k'!N:N,0),0)</f>
        <v>2191078.7402123348</v>
      </c>
      <c r="R64" s="25">
        <f t="array" aca="1" ref="R64" ca="1">INDEX('Lorri 401b'!L:L,MATCH('Retirement Calculator'!A64,'Lorri 401b'!N:N,0),0)</f>
        <v>4309759.626518677</v>
      </c>
      <c r="S64" s="25">
        <f t="shared" ca="1" si="7"/>
        <v>6500838.3667310122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3525.4531757812501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30412.244538569641</v>
      </c>
      <c r="K65" s="25">
        <f t="shared" si="4"/>
        <v>0</v>
      </c>
      <c r="L65" s="25"/>
      <c r="N65" s="25">
        <f>'Combined Retirement'!$C$18/12</f>
        <v>39153.069999999992</v>
      </c>
      <c r="O65" s="25">
        <f t="shared" si="5"/>
        <v>8740.8254614303496</v>
      </c>
      <c r="P65" s="25">
        <f t="shared" si="6"/>
        <v>30412.244538569641</v>
      </c>
      <c r="Q65" s="25">
        <f t="array" aca="1" ref="Q65" ca="1">INDEX('Isaac 401k'!L:L,MATCH('Retirement Calculator'!A65,'Isaac 401k'!N:N,0),0)</f>
        <v>2169669.2727390723</v>
      </c>
      <c r="R65" s="25">
        <f t="array" aca="1" ref="R65" ca="1">INDEX('Lorri 401b'!L:L,MATCH('Retirement Calculator'!A65,'Lorri 401b'!N:N,0),0)</f>
        <v>4327716.958295838</v>
      </c>
      <c r="S65" s="25">
        <f t="shared" ca="1" si="7"/>
        <v>6497386.2310349103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3525.4531757812501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30412.244538569641</v>
      </c>
      <c r="K66" s="25">
        <f t="shared" si="4"/>
        <v>0</v>
      </c>
      <c r="L66" s="25"/>
      <c r="N66" s="25">
        <f>'Combined Retirement'!$C$18/12</f>
        <v>39153.069999999992</v>
      </c>
      <c r="O66" s="25">
        <f t="shared" si="5"/>
        <v>8740.8254614303496</v>
      </c>
      <c r="P66" s="25">
        <f t="shared" si="6"/>
        <v>30412.244538569641</v>
      </c>
      <c r="Q66" s="25">
        <f t="array" aca="1" ref="Q66" ca="1">INDEX('Isaac 401k'!L:L,MATCH('Retirement Calculator'!A66,'Isaac 401k'!N:N,0),0)</f>
        <v>2148170.599151338</v>
      </c>
      <c r="R66" s="25">
        <f t="array" aca="1" ref="R66" ca="1">INDEX('Lorri 401b'!L:L,MATCH('Retirement Calculator'!A66,'Lorri 401b'!N:N,0),0)</f>
        <v>4345749.1122887377</v>
      </c>
      <c r="S66" s="25">
        <f t="shared" ca="1" si="7"/>
        <v>6493919.7114400752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3525.4531757812501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30412.244538569641</v>
      </c>
      <c r="K67" s="25">
        <f t="shared" si="4"/>
        <v>0</v>
      </c>
      <c r="L67" s="25"/>
      <c r="N67" s="25">
        <f>'Combined Retirement'!$C$18/12</f>
        <v>39153.069999999992</v>
      </c>
      <c r="O67" s="25">
        <f t="shared" si="5"/>
        <v>8740.8254614303496</v>
      </c>
      <c r="P67" s="25">
        <f t="shared" si="6"/>
        <v>30412.244538569641</v>
      </c>
      <c r="Q67" s="25">
        <f t="array" aca="1" ref="Q67" ca="1">INDEX('Isaac 401k'!L:L,MATCH('Retirement Calculator'!A67,'Isaac 401k'!N:N,0),0)</f>
        <v>2126582.3477569879</v>
      </c>
      <c r="R67" s="25">
        <f t="array" aca="1" ref="R67" ca="1">INDEX('Lorri 401b'!L:L,MATCH('Retirement Calculator'!A67,'Lorri 401b'!N:N,0),0)</f>
        <v>4363856.4002566077</v>
      </c>
      <c r="S67" s="25">
        <f t="shared" ca="1" si="7"/>
        <v>6490438.7480135951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3525.4531757812501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30412.244538569641</v>
      </c>
      <c r="K68" s="25">
        <f t="shared" si="4"/>
        <v>0</v>
      </c>
      <c r="L68" s="25"/>
      <c r="N68" s="25">
        <f>'Combined Retirement'!$C$18/12</f>
        <v>39153.069999999992</v>
      </c>
      <c r="O68" s="25">
        <f t="shared" si="5"/>
        <v>8740.8254614303496</v>
      </c>
      <c r="P68" s="25">
        <f t="shared" si="6"/>
        <v>30412.244538569641</v>
      </c>
      <c r="Q68" s="25">
        <f t="array" aca="1" ref="Q68" ca="1">INDEX('Isaac 401k'!L:L,MATCH('Retirement Calculator'!A68,'Isaac 401k'!N:N,0),0)</f>
        <v>2104904.1453151619</v>
      </c>
      <c r="R68" s="25">
        <f t="array" aca="1" ref="R68" ca="1">INDEX('Lorri 401b'!L:L,MATCH('Retirement Calculator'!A68,'Lorri 401b'!N:N,0),0)</f>
        <v>4382039.1352576772</v>
      </c>
      <c r="S68" s="25">
        <f t="shared" ca="1" si="7"/>
        <v>6486943.2805728391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3525.4531757812501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30412.244538569641</v>
      </c>
      <c r="K69" s="25">
        <f t="shared" si="4"/>
        <v>0</v>
      </c>
      <c r="L69" s="25"/>
      <c r="N69" s="25">
        <f>'Combined Retirement'!$C$18/12</f>
        <v>39153.069999999992</v>
      </c>
      <c r="O69" s="25">
        <f t="shared" si="5"/>
        <v>8740.8254614303496</v>
      </c>
      <c r="P69" s="25">
        <f t="shared" si="6"/>
        <v>30412.244538569641</v>
      </c>
      <c r="Q69" s="25">
        <f t="array" aca="1" ref="Q69" ca="1">INDEX('Isaac 401k'!L:L,MATCH('Retirement Calculator'!A69,'Isaac 401k'!N:N,0),0)</f>
        <v>2083135.617029828</v>
      </c>
      <c r="R69" s="25">
        <f t="array" aca="1" ref="R69" ca="1">INDEX('Lorri 401b'!L:L,MATCH('Retirement Calculator'!A69,'Lorri 401b'!N:N,0),0)</f>
        <v>4400297.6316545838</v>
      </c>
      <c r="S69" s="25">
        <f t="shared" ca="1" si="7"/>
        <v>6483433.2486844119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3525.4531757812501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30412.244538569641</v>
      </c>
      <c r="K70" s="25">
        <f t="shared" si="4"/>
        <v>0</v>
      </c>
      <c r="L70" s="25"/>
      <c r="N70" s="25">
        <f>'Combined Retirement'!$C$18/12</f>
        <v>39153.069999999992</v>
      </c>
      <c r="O70" s="25">
        <f t="shared" si="5"/>
        <v>8740.8254614303496</v>
      </c>
      <c r="P70" s="25">
        <f t="shared" si="6"/>
        <v>30412.244538569641</v>
      </c>
      <c r="Q70" s="25">
        <f t="array" aca="1" ref="Q70" ca="1">INDEX('Isaac 401k'!L:L,MATCH('Retirement Calculator'!A70,'Isaac 401k'!N:N,0),0)</f>
        <v>2061276.3865433054</v>
      </c>
      <c r="R70" s="25">
        <f t="array" aca="1" ref="R70" ca="1">INDEX('Lorri 401b'!L:L,MATCH('Retirement Calculator'!A70,'Lorri 401b'!N:N,0),0)</f>
        <v>4418632.205119811</v>
      </c>
      <c r="S70" s="25">
        <f t="shared" ca="1" si="7"/>
        <v>6479908.5916631166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3525.4531757812501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30412.244538569641</v>
      </c>
      <c r="K71" s="25">
        <f t="shared" si="4"/>
        <v>0</v>
      </c>
      <c r="L71" s="25"/>
      <c r="N71" s="25">
        <f>'Combined Retirement'!$C$18/12</f>
        <v>39153.069999999992</v>
      </c>
      <c r="O71" s="25">
        <f t="shared" si="5"/>
        <v>8740.8254614303496</v>
      </c>
      <c r="P71" s="25">
        <f t="shared" si="6"/>
        <v>30412.244538569641</v>
      </c>
      <c r="Q71" s="25">
        <f t="array" aca="1" ref="Q71" ca="1">INDEX('Isaac 401k'!L:L,MATCH('Retirement Calculator'!A71,'Isaac 401k'!N:N,0),0)</f>
        <v>2039326.0759297556</v>
      </c>
      <c r="R71" s="25">
        <f t="array" aca="1" ref="R71" ca="1">INDEX('Lorri 401b'!L:L,MATCH('Retirement Calculator'!A71,'Lorri 401b'!N:N,0),0)</f>
        <v>4437043.1726411432</v>
      </c>
      <c r="S71" s="25">
        <f t="shared" ca="1" si="7"/>
        <v>6476369.2485708985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3525.4531757812501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30412.244538569641</v>
      </c>
      <c r="K72" s="25">
        <f t="shared" si="4"/>
        <v>0</v>
      </c>
      <c r="L72" s="25"/>
      <c r="N72" s="25">
        <f>'Combined Retirement'!$C$18/12</f>
        <v>39153.069999999992</v>
      </c>
      <c r="O72" s="25">
        <f t="shared" si="5"/>
        <v>8740.8254614303496</v>
      </c>
      <c r="P72" s="25">
        <f t="shared" si="6"/>
        <v>30412.244538569641</v>
      </c>
      <c r="Q72" s="25">
        <f t="array" aca="1" ref="Q72" ca="1">INDEX('Isaac 401k'!L:L,MATCH('Retirement Calculator'!A72,'Isaac 401k'!N:N,0),0)</f>
        <v>2017284.3056886492</v>
      </c>
      <c r="R72" s="25">
        <f t="array" aca="1" ref="R72" ca="1">INDEX('Lorri 401b'!L:L,MATCH('Retirement Calculator'!A72,'Lorri 401b'!N:N,0),0)</f>
        <v>4455530.8525271481</v>
      </c>
      <c r="S72" s="25">
        <f t="shared" ca="1" si="7"/>
        <v>6472815.1582157975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3525.4531757812501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30412.244538569641</v>
      </c>
      <c r="K73" s="25">
        <f t="shared" si="4"/>
        <v>0</v>
      </c>
      <c r="L73" s="25"/>
      <c r="N73" s="25">
        <f>'Combined Retirement'!$C$18/12</f>
        <v>39153.069999999992</v>
      </c>
      <c r="O73" s="25">
        <f t="shared" si="5"/>
        <v>8740.8254614303496</v>
      </c>
      <c r="P73" s="25">
        <f t="shared" si="6"/>
        <v>30412.244538569641</v>
      </c>
      <c r="Q73" s="25">
        <f t="array" aca="1" ref="Q73" ca="1">INDEX('Isaac 401k'!L:L,MATCH('Retirement Calculator'!A73,'Isaac 401k'!N:N,0),0)</f>
        <v>1995150.6947382048</v>
      </c>
      <c r="R73" s="25">
        <f t="array" aca="1" ref="R73" ca="1">INDEX('Lorri 401b'!L:L,MATCH('Retirement Calculator'!A73,'Lorri 401b'!N:N,0),0)</f>
        <v>4474095.5644126777</v>
      </c>
      <c r="S73" s="25">
        <f t="shared" ca="1" si="7"/>
        <v>6469246.2591508823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3525.4531757812501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30412.244538569641</v>
      </c>
      <c r="K74" s="25">
        <f t="shared" si="4"/>
        <v>0</v>
      </c>
      <c r="L74" s="25"/>
      <c r="N74" s="25">
        <f>'Combined Retirement'!$C$18/12</f>
        <v>39153.069999999992</v>
      </c>
      <c r="O74" s="25">
        <f t="shared" si="5"/>
        <v>8740.8254614303496</v>
      </c>
      <c r="P74" s="25">
        <f t="shared" si="6"/>
        <v>30412.244538569641</v>
      </c>
      <c r="Q74" s="25">
        <f t="array" aca="1" ref="Q74" ca="1">INDEX('Isaac 401k'!L:L,MATCH('Retirement Calculator'!A74,'Isaac 401k'!N:N,0),0)</f>
        <v>1972924.8604088004</v>
      </c>
      <c r="R74" s="25">
        <f t="array" aca="1" ref="R74" ca="1">INDEX('Lorri 401b'!L:L,MATCH('Retirement Calculator'!A74,'Lorri 401b'!N:N,0),0)</f>
        <v>4492737.6292643975</v>
      </c>
      <c r="S74" s="25">
        <f t="shared" ca="1" si="7"/>
        <v>6465662.4896731982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3525.4531757812501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30412.244538569641</v>
      </c>
      <c r="K75" s="25">
        <f t="shared" si="4"/>
        <v>0</v>
      </c>
      <c r="L75" s="25"/>
      <c r="N75" s="25">
        <f>'Combined Retirement'!$C$18/12</f>
        <v>39153.069999999992</v>
      </c>
      <c r="O75" s="25">
        <f t="shared" si="5"/>
        <v>8740.8254614303496</v>
      </c>
      <c r="P75" s="25">
        <f t="shared" si="6"/>
        <v>30412.244538569641</v>
      </c>
      <c r="Q75" s="25">
        <f t="array" aca="1" ref="Q75" ca="1">INDEX('Isaac 401k'!L:L,MATCH('Retirement Calculator'!A75,'Isaac 401k'!N:N,0),0)</f>
        <v>1950606.4184363568</v>
      </c>
      <c r="R75" s="25">
        <f t="array" aca="1" ref="R75" ca="1">INDEX('Lorri 401b'!L:L,MATCH('Retirement Calculator'!A75,'Lorri 401b'!N:N,0),0)</f>
        <v>4511457.3693863321</v>
      </c>
      <c r="S75" s="25">
        <f t="shared" ca="1" si="7"/>
        <v>6462063.7878226889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3525.4531757812501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30412.244538569641</v>
      </c>
      <c r="K76" s="25">
        <f t="shared" si="4"/>
        <v>0</v>
      </c>
      <c r="L76" s="25"/>
      <c r="N76" s="25">
        <f>'Combined Retirement'!$C$18/12</f>
        <v>39153.069999999992</v>
      </c>
      <c r="O76" s="25">
        <f t="shared" si="5"/>
        <v>8740.8254614303496</v>
      </c>
      <c r="P76" s="25">
        <f t="shared" si="6"/>
        <v>30412.244538569641</v>
      </c>
      <c r="Q76" s="25">
        <f t="array" aca="1" ref="Q76" ca="1">INDEX('Isaac 401k'!L:L,MATCH('Retirement Calculator'!A76,'Isaac 401k'!N:N,0),0)</f>
        <v>1928194.9829556947</v>
      </c>
      <c r="R76" s="25">
        <f t="array" aca="1" ref="R76" ca="1">INDEX('Lorri 401b'!L:L,MATCH('Retirement Calculator'!A76,'Lorri 401b'!N:N,0),0)</f>
        <v>4530255.1084254421</v>
      </c>
      <c r="S76" s="25">
        <f t="shared" ca="1" si="7"/>
        <v>6458450.0913811363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3525.4531757812501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30412.244538569641</v>
      </c>
      <c r="K77" s="25">
        <f t="shared" si="4"/>
        <v>0</v>
      </c>
      <c r="L77" s="25"/>
      <c r="N77" s="25">
        <f>'Combined Retirement'!$C$18/12</f>
        <v>39153.069999999992</v>
      </c>
      <c r="O77" s="25">
        <f t="shared" si="5"/>
        <v>8740.8254614303496</v>
      </c>
      <c r="P77" s="25">
        <f t="shared" si="6"/>
        <v>30412.244538569641</v>
      </c>
      <c r="Q77" s="25">
        <f t="array" aca="1" ref="Q77" ca="1">INDEX('Isaac 401k'!L:L,MATCH('Retirement Calculator'!A77,'Isaac 401k'!N:N,0),0)</f>
        <v>1905690.1664938631</v>
      </c>
      <c r="R77" s="25">
        <f t="array" aca="1" ref="R77" ca="1">INDEX('Lorri 401b'!L:L,MATCH('Retirement Calculator'!A77,'Lorri 401b'!N:N,0),0)</f>
        <v>4549131.1713772146</v>
      </c>
      <c r="S77" s="25">
        <f t="shared" ca="1" si="7"/>
        <v>6454821.3378710775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3525.4531757812501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8496.5728791855872</v>
      </c>
      <c r="K78" s="25">
        <f t="shared" si="4"/>
        <v>21915.671659384057</v>
      </c>
      <c r="L78" s="25"/>
      <c r="N78" s="25">
        <f>'Combined Retirement'!$C$18/12</f>
        <v>39153.069999999992</v>
      </c>
      <c r="O78" s="25">
        <f t="shared" si="5"/>
        <v>8740.8254614303496</v>
      </c>
      <c r="P78" s="25">
        <f t="shared" si="6"/>
        <v>30412.244538569641</v>
      </c>
      <c r="Q78" s="25">
        <f t="array" aca="1" ref="Q78" ca="1">INDEX('Isaac 401k'!L:L,MATCH('Retirement Calculator'!A78,'Isaac 401k'!N:N,0),0)</f>
        <v>1905098.5669214053</v>
      </c>
      <c r="R78" s="25">
        <f t="array" aca="1" ref="R78" ca="1">INDEX('Lorri 401b'!L:L,MATCH('Retirement Calculator'!A78,'Lorri 401b'!N:N,0),0)</f>
        <v>4546078.8976333216</v>
      </c>
      <c r="S78" s="25">
        <f t="shared" ca="1" si="7"/>
        <v>6451177.4645547271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3525.4531757812501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8496.5728791855872</v>
      </c>
      <c r="K79" s="25">
        <f t="shared" si="4"/>
        <v>21915.671659384057</v>
      </c>
      <c r="L79" s="25"/>
      <c r="N79" s="25">
        <f>'Combined Retirement'!$C$18/12</f>
        <v>39153.069999999992</v>
      </c>
      <c r="O79" s="25">
        <f t="shared" si="5"/>
        <v>8740.8254614303496</v>
      </c>
      <c r="P79" s="25">
        <f t="shared" si="6"/>
        <v>30412.244538569641</v>
      </c>
      <c r="Q79" s="25">
        <f t="array" aca="1" ref="Q79" ca="1">INDEX('Isaac 401k'!L:L,MATCH('Retirement Calculator'!A79,'Isaac 401k'!N:N,0),0)</f>
        <v>1904504.502350729</v>
      </c>
      <c r="R79" s="25">
        <f t="array" aca="1" ref="R79" ca="1">INDEX('Lorri 401b'!L:L,MATCH('Retirement Calculator'!A79,'Lorri 401b'!N:N,0),0)</f>
        <v>4543013.9060821626</v>
      </c>
      <c r="S79" s="25">
        <f t="shared" ca="1" si="7"/>
        <v>6447518.4084328916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3525.4531757812501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8496.5728791855872</v>
      </c>
      <c r="K80" s="25">
        <f t="shared" si="4"/>
        <v>21915.671659384057</v>
      </c>
      <c r="L80" s="25"/>
      <c r="N80" s="25">
        <f>'Combined Retirement'!$C$18/12</f>
        <v>39153.069999999992</v>
      </c>
      <c r="O80" s="25">
        <f t="shared" si="5"/>
        <v>8740.8254614303496</v>
      </c>
      <c r="P80" s="25">
        <f t="shared" si="6"/>
        <v>30412.244538569641</v>
      </c>
      <c r="Q80" s="25">
        <f t="array" aca="1" ref="Q80" ca="1">INDEX('Isaac 401k'!L:L,MATCH('Retirement Calculator'!A80,'Isaac 401k'!N:N,0),0)</f>
        <v>1903907.9625110081</v>
      </c>
      <c r="R80" s="25">
        <f t="array" aca="1" ref="R80" ca="1">INDEX('Lorri 401b'!L:L,MATCH('Retirement Calculator'!A80,'Lorri 401b'!N:N,0),0)</f>
        <v>4539936.1437328737</v>
      </c>
      <c r="S80" s="25">
        <f t="shared" ca="1" si="7"/>
        <v>6443844.1062438823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3525.4531757812501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8496.5728791855872</v>
      </c>
      <c r="K81" s="25">
        <f t="shared" si="4"/>
        <v>21915.671659384057</v>
      </c>
      <c r="L81" s="25"/>
      <c r="N81" s="25">
        <f>'Combined Retirement'!$C$18/12</f>
        <v>39153.069999999992</v>
      </c>
      <c r="O81" s="25">
        <f t="shared" si="5"/>
        <v>8740.8254614303496</v>
      </c>
      <c r="P81" s="25">
        <f t="shared" si="6"/>
        <v>30412.244538569641</v>
      </c>
      <c r="Q81" s="25">
        <f t="array" aca="1" ref="Q81" ca="1">INDEX('Isaac 401k'!L:L,MATCH('Retirement Calculator'!A81,'Isaac 401k'!N:N,0),0)</f>
        <v>1903308.9370886218</v>
      </c>
      <c r="R81" s="25">
        <f t="array" aca="1" ref="R81" ca="1">INDEX('Lorri 401b'!L:L,MATCH('Retirement Calculator'!A81,'Lorri 401b'!N:N,0),0)</f>
        <v>4536845.5573737957</v>
      </c>
      <c r="S81" s="25">
        <f t="shared" ca="1" si="7"/>
        <v>6440154.4944624174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3525.4531757812501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8496.5728791855872</v>
      </c>
      <c r="K82" s="25">
        <f t="shared" si="4"/>
        <v>21915.671659384057</v>
      </c>
      <c r="L82" s="25"/>
      <c r="N82" s="25">
        <f>'Combined Retirement'!$C$18/12</f>
        <v>39153.069999999992</v>
      </c>
      <c r="O82" s="25">
        <f t="shared" si="5"/>
        <v>8740.8254614303496</v>
      </c>
      <c r="P82" s="25">
        <f t="shared" si="6"/>
        <v>30412.244538569641</v>
      </c>
      <c r="Q82" s="25">
        <f t="array" aca="1" ref="Q82" ca="1">INDEX('Isaac 401k'!L:L,MATCH('Retirement Calculator'!A82,'Isaac 401k'!N:N,0),0)</f>
        <v>1902707.4157269755</v>
      </c>
      <c r="R82" s="25">
        <f t="array" aca="1" ref="R82" ca="1">INDEX('Lorri 401b'!L:L,MATCH('Retirement Calculator'!A82,'Lorri 401b'!N:N,0),0)</f>
        <v>4533742.0935715549</v>
      </c>
      <c r="S82" s="25">
        <f t="shared" ca="1" si="7"/>
        <v>6436449.5092985304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3525.4531757812501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8496.5728791855872</v>
      </c>
      <c r="K83" s="25">
        <f t="shared" si="4"/>
        <v>21915.671659384057</v>
      </c>
      <c r="L83" s="25"/>
      <c r="N83" s="25">
        <f>'Combined Retirement'!$C$18/12</f>
        <v>39153.069999999992</v>
      </c>
      <c r="O83" s="25">
        <f t="shared" si="5"/>
        <v>8740.8254614303496</v>
      </c>
      <c r="P83" s="25">
        <f t="shared" si="6"/>
        <v>30412.244538569641</v>
      </c>
      <c r="Q83" s="25">
        <f t="array" aca="1" ref="Q83" ca="1">INDEX('Isaac 401k'!L:L,MATCH('Retirement Calculator'!A83,'Isaac 401k'!N:N,0),0)</f>
        <v>1902103.3880263222</v>
      </c>
      <c r="R83" s="25">
        <f t="array" aca="1" ref="R83" ca="1">INDEX('Lorri 401b'!L:L,MATCH('Retirement Calculator'!A83,'Lorri 401b'!N:N,0),0)</f>
        <v>4530625.6986701386</v>
      </c>
      <c r="S83" s="25">
        <f t="shared" ca="1" si="7"/>
        <v>6432729.0866964608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3525.4531757812501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8496.5728791855872</v>
      </c>
      <c r="K84" s="25">
        <f t="shared" si="4"/>
        <v>21915.671659384057</v>
      </c>
      <c r="L84" s="25"/>
      <c r="N84" s="25">
        <f>'Combined Retirement'!$C$18/12</f>
        <v>39153.069999999992</v>
      </c>
      <c r="O84" s="25">
        <f t="shared" si="5"/>
        <v>8740.8254614303496</v>
      </c>
      <c r="P84" s="25">
        <f t="shared" si="6"/>
        <v>30412.244538569641</v>
      </c>
      <c r="Q84" s="25">
        <f t="array" aca="1" ref="Q84" ca="1">INDEX('Isaac 401k'!L:L,MATCH('Retirement Calculator'!A84,'Isaac 401k'!N:N,0),0)</f>
        <v>1901496.8435435831</v>
      </c>
      <c r="R84" s="25">
        <f t="array" aca="1" ref="R84" ca="1">INDEX('Lorri 401b'!L:L,MATCH('Retirement Calculator'!A84,'Lorri 401b'!N:N,0),0)</f>
        <v>4527496.3187899664</v>
      </c>
      <c r="S84" s="25">
        <f t="shared" ca="1" si="7"/>
        <v>6428993.1623335499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3525.4531757812501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8496.5728791855872</v>
      </c>
      <c r="K85" s="25">
        <f t="shared" si="4"/>
        <v>21915.671659384057</v>
      </c>
      <c r="L85" s="25"/>
      <c r="N85" s="25">
        <f>'Combined Retirement'!$C$18/12</f>
        <v>39153.069999999992</v>
      </c>
      <c r="O85" s="25">
        <f t="shared" si="5"/>
        <v>8740.8254614303496</v>
      </c>
      <c r="P85" s="25">
        <f t="shared" si="6"/>
        <v>30412.244538569641</v>
      </c>
      <c r="Q85" s="25">
        <f t="array" aca="1" ref="Q85" ca="1">INDEX('Isaac 401k'!L:L,MATCH('Retirement Calculator'!A85,'Isaac 401k'!N:N,0),0)</f>
        <v>1900887.7717921657</v>
      </c>
      <c r="R85" s="25">
        <f t="array" aca="1" ref="R85" ca="1">INDEX('Lorri 401b'!L:L,MATCH('Retirement Calculator'!A85,'Lorri 401b'!N:N,0),0)</f>
        <v>4524353.8998269597</v>
      </c>
      <c r="S85" s="25">
        <f t="shared" ca="1" si="7"/>
        <v>6425241.6716191256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3525.4531757812501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8496.5728791855872</v>
      </c>
      <c r="K86" s="25">
        <f t="shared" si="4"/>
        <v>21915.671659384057</v>
      </c>
      <c r="L86" s="25"/>
      <c r="N86" s="25">
        <f>'Combined Retirement'!$C$18/12</f>
        <v>39153.069999999992</v>
      </c>
      <c r="O86" s="25">
        <f t="shared" si="5"/>
        <v>8740.8254614303496</v>
      </c>
      <c r="P86" s="25">
        <f t="shared" si="6"/>
        <v>30412.244538569641</v>
      </c>
      <c r="Q86" s="25">
        <f t="array" aca="1" ref="Q86" ca="1">INDEX('Isaac 401k'!L:L,MATCH('Retirement Calculator'!A86,'Isaac 401k'!N:N,0),0)</f>
        <v>1900276.1622417842</v>
      </c>
      <c r="R86" s="25">
        <f t="array" aca="1" ref="R86" ca="1">INDEX('Lorri 401b'!L:L,MATCH('Retirement Calculator'!A86,'Lorri 401b'!N:N,0),0)</f>
        <v>4521198.3874516077</v>
      </c>
      <c r="S86" s="25">
        <f t="shared" ca="1" si="7"/>
        <v>6421474.5496933917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3525.4531757812501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8496.5728791855872</v>
      </c>
      <c r="K87" s="25">
        <f t="shared" si="4"/>
        <v>21915.671659384057</v>
      </c>
      <c r="L87" s="25"/>
      <c r="N87" s="25">
        <f>'Combined Retirement'!$C$18/12</f>
        <v>39153.069999999992</v>
      </c>
      <c r="O87" s="25">
        <f t="shared" si="5"/>
        <v>8740.8254614303496</v>
      </c>
      <c r="P87" s="25">
        <f t="shared" si="6"/>
        <v>30412.244538569641</v>
      </c>
      <c r="Q87" s="25">
        <f t="array" aca="1" ref="Q87" ca="1">INDEX('Isaac 401k'!L:L,MATCH('Retirement Calculator'!A87,'Isaac 401k'!N:N,0),0)</f>
        <v>1899662.004318276</v>
      </c>
      <c r="R87" s="25">
        <f t="array" aca="1" ref="R87" ca="1">INDEX('Lorri 401b'!L:L,MATCH('Retirement Calculator'!A87,'Lorri 401b'!N:N,0),0)</f>
        <v>4518029.727108025</v>
      </c>
      <c r="S87" s="25">
        <f t="shared" ca="1" si="7"/>
        <v>6417691.7314263005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3525.4531757812501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8496.5728791855872</v>
      </c>
      <c r="K88" s="25">
        <f t="shared" si="4"/>
        <v>21915.671659384057</v>
      </c>
      <c r="L88" s="25"/>
      <c r="N88" s="25">
        <f>'Combined Retirement'!$C$18/12</f>
        <v>39153.069999999992</v>
      </c>
      <c r="O88" s="25">
        <f t="shared" si="5"/>
        <v>8740.8254614303496</v>
      </c>
      <c r="P88" s="25">
        <f t="shared" si="6"/>
        <v>30412.244538569641</v>
      </c>
      <c r="Q88" s="25">
        <f t="array" aca="1" ref="Q88" ca="1">INDEX('Isaac 401k'!L:L,MATCH('Retirement Calculator'!A88,'Isaac 401k'!N:N,0),0)</f>
        <v>1899045.2874034198</v>
      </c>
      <c r="R88" s="25">
        <f t="array" aca="1" ref="R88" ca="1">INDEX('Lorri 401b'!L:L,MATCH('Retirement Calculator'!A88,'Lorri 401b'!N:N,0),0)</f>
        <v>4514847.8640130106</v>
      </c>
      <c r="S88" s="25">
        <f t="shared" ca="1" si="7"/>
        <v>6413893.1514164302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3525.4531757812501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8496.5728791855872</v>
      </c>
      <c r="K89" s="25">
        <f t="shared" si="4"/>
        <v>21915.671659384057</v>
      </c>
      <c r="L89" s="25"/>
      <c r="N89" s="25">
        <f>'Combined Retirement'!$C$18/12</f>
        <v>39153.069999999992</v>
      </c>
      <c r="O89" s="25">
        <f t="shared" si="5"/>
        <v>8740.8254614303496</v>
      </c>
      <c r="P89" s="25">
        <f t="shared" si="6"/>
        <v>30412.244538569641</v>
      </c>
      <c r="Q89" s="25">
        <f t="array" aca="1" ref="Q89" ca="1">INDEX('Isaac 401k'!L:L,MATCH('Retirement Calculator'!A89,'Isaac 401k'!N:N,0),0)</f>
        <v>1898426.0008347519</v>
      </c>
      <c r="R89" s="25">
        <f t="array" aca="1" ref="R89" ca="1">INDEX('Lorri 401b'!L:L,MATCH('Retirement Calculator'!A89,'Lorri 401b'!N:N,0),0)</f>
        <v>4511652.7431551004</v>
      </c>
      <c r="S89" s="25">
        <f t="shared" ca="1" si="7"/>
        <v>6410078.7439898523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3525.4531757812501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8496.5728791855872</v>
      </c>
      <c r="K90" s="25">
        <f t="shared" si="4"/>
        <v>21915.671659384057</v>
      </c>
      <c r="L90" s="25"/>
      <c r="N90" s="25">
        <f>'Combined Retirement'!$C$18/12</f>
        <v>39153.069999999992</v>
      </c>
      <c r="O90" s="25">
        <f t="shared" si="5"/>
        <v>8740.8254614303496</v>
      </c>
      <c r="P90" s="25">
        <f t="shared" si="6"/>
        <v>30412.244538569641</v>
      </c>
      <c r="Q90" s="25">
        <f t="array" aca="1" ref="Q90" ca="1">INDEX('Isaac 401k'!L:L,MATCH('Retirement Calculator'!A90,'Isaac 401k'!N:N,0),0)</f>
        <v>1897804.133905381</v>
      </c>
      <c r="R90" s="25">
        <f t="array" aca="1" ref="R90" ca="1">INDEX('Lorri 401b'!L:L,MATCH('Retirement Calculator'!A90,'Lorri 401b'!N:N,0),0)</f>
        <v>4508444.3092936156</v>
      </c>
      <c r="S90" s="25">
        <f t="shared" ca="1" si="7"/>
        <v>6406248.4431989966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3525.4531757812501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8496.5728791855872</v>
      </c>
      <c r="K91" s="25">
        <f t="shared" si="4"/>
        <v>21915.671659384057</v>
      </c>
      <c r="L91" s="25"/>
      <c r="N91" s="25">
        <f>'Combined Retirement'!$C$18/12</f>
        <v>39153.069999999992</v>
      </c>
      <c r="O91" s="25">
        <f t="shared" si="5"/>
        <v>8740.8254614303496</v>
      </c>
      <c r="P91" s="25">
        <f t="shared" si="6"/>
        <v>30412.244538569641</v>
      </c>
      <c r="Q91" s="25">
        <f t="array" aca="1" ref="Q91" ca="1">INDEX('Isaac 401k'!L:L,MATCH('Retirement Calculator'!A91,'Isaac 401k'!N:N,0),0)</f>
        <v>1897179.6758638045</v>
      </c>
      <c r="R91" s="25">
        <f t="array" aca="1" ref="R91" ca="1">INDEX('Lorri 401b'!L:L,MATCH('Retirement Calculator'!A91,'Lorri 401b'!N:N,0),0)</f>
        <v>4505222.5069577079</v>
      </c>
      <c r="S91" s="25">
        <f t="shared" ca="1" si="7"/>
        <v>6402402.1828215122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3525.4531757812501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8496.5728791855872</v>
      </c>
      <c r="K92" s="25">
        <f t="shared" si="4"/>
        <v>21915.671659384057</v>
      </c>
      <c r="L92" s="25"/>
      <c r="N92" s="25">
        <f>'Combined Retirement'!$C$18/12</f>
        <v>39153.069999999992</v>
      </c>
      <c r="O92" s="25">
        <f t="shared" si="5"/>
        <v>8740.8254614303496</v>
      </c>
      <c r="P92" s="25">
        <f t="shared" si="6"/>
        <v>30412.244538569641</v>
      </c>
      <c r="Q92" s="25">
        <f t="array" aca="1" ref="Q92" ca="1">INDEX('Isaac 401k'!L:L,MATCH('Retirement Calculator'!A92,'Isaac 401k'!N:N,0),0)</f>
        <v>1896552.6159137215</v>
      </c>
      <c r="R92" s="25">
        <f t="array" aca="1" ref="R92" ca="1">INDEX('Lorri 401b'!L:L,MATCH('Retirement Calculator'!A92,'Lorri 401b'!N:N,0),0)</f>
        <v>4501987.2804454006</v>
      </c>
      <c r="S92" s="25">
        <f t="shared" ca="1" si="7"/>
        <v>6398539.8963591224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3525.4531757812501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8496.5728791855872</v>
      </c>
      <c r="K93" s="25">
        <f t="shared" si="4"/>
        <v>21915.671659384057</v>
      </c>
      <c r="L93" s="25"/>
      <c r="N93" s="25">
        <f>'Combined Retirement'!$C$18/12</f>
        <v>39153.069999999992</v>
      </c>
      <c r="O93" s="25">
        <f t="shared" si="5"/>
        <v>8740.8254614303496</v>
      </c>
      <c r="P93" s="25">
        <f t="shared" si="6"/>
        <v>30412.244538569641</v>
      </c>
      <c r="Q93" s="25">
        <f t="array" aca="1" ref="Q93" ca="1">INDEX('Isaac 401k'!L:L,MATCH('Retirement Calculator'!A93,'Isaac 401k'!N:N,0),0)</f>
        <v>1895922.9432138463</v>
      </c>
      <c r="R93" s="25">
        <f t="array" aca="1" ref="R93" ca="1">INDEX('Lorri 401b'!L:L,MATCH('Retirement Calculator'!A93,'Lorri 401b'!N:N,0),0)</f>
        <v>4498738.573822625</v>
      </c>
      <c r="S93" s="25">
        <f t="shared" ca="1" si="7"/>
        <v>6394661.5170364715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3525.4531757812501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8496.5728791855872</v>
      </c>
      <c r="K94" s="25">
        <f t="shared" si="4"/>
        <v>21915.671659384057</v>
      </c>
      <c r="L94" s="25"/>
      <c r="N94" s="25">
        <f>'Combined Retirement'!$C$18/12</f>
        <v>39153.069999999992</v>
      </c>
      <c r="O94" s="25">
        <f t="shared" si="5"/>
        <v>8740.8254614303496</v>
      </c>
      <c r="P94" s="25">
        <f t="shared" si="6"/>
        <v>30412.244538569641</v>
      </c>
      <c r="Q94" s="25">
        <f t="array" aca="1" ref="Q94" ca="1">INDEX('Isaac 401k'!L:L,MATCH('Retirement Calculator'!A94,'Isaac 401k'!N:N,0),0)</f>
        <v>1895290.6468777217</v>
      </c>
      <c r="R94" s="25">
        <f t="array" aca="1" ref="R94" ca="1">INDEX('Lorri 401b'!L:L,MATCH('Retirement Calculator'!A94,'Lorri 401b'!N:N,0),0)</f>
        <v>4495476.3309222544</v>
      </c>
      <c r="S94" s="25">
        <f t="shared" ca="1" si="7"/>
        <v>6390766.9777999762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3525.4531757812501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8496.5728791855872</v>
      </c>
      <c r="K95" s="25">
        <f t="shared" si="4"/>
        <v>21915.671659384057</v>
      </c>
      <c r="L95" s="25"/>
      <c r="N95" s="25">
        <f>'Combined Retirement'!$C$18/12</f>
        <v>39153.069999999992</v>
      </c>
      <c r="O95" s="25">
        <f t="shared" si="5"/>
        <v>8740.8254614303496</v>
      </c>
      <c r="P95" s="25">
        <f t="shared" si="6"/>
        <v>30412.244538569641</v>
      </c>
      <c r="Q95" s="25">
        <f t="array" aca="1" ref="Q95" ca="1">INDEX('Isaac 401k'!L:L,MATCH('Retirement Calculator'!A95,'Isaac 401k'!N:N,0),0)</f>
        <v>1894655.71597353</v>
      </c>
      <c r="R95" s="25">
        <f t="array" aca="1" ref="R95" ca="1">INDEX('Lorri 401b'!L:L,MATCH('Retirement Calculator'!A95,'Lorri 401b'!N:N,0),0)</f>
        <v>4492200.4953431319</v>
      </c>
      <c r="S95" s="25">
        <f t="shared" ca="1" si="7"/>
        <v>6386856.2113166619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3525.4531757812501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8496.5728791855872</v>
      </c>
      <c r="K96" s="25">
        <f t="shared" si="4"/>
        <v>21915.671659384057</v>
      </c>
      <c r="L96" s="25"/>
      <c r="N96" s="25">
        <f>'Combined Retirement'!$C$18/12</f>
        <v>39153.069999999992</v>
      </c>
      <c r="O96" s="25">
        <f t="shared" si="5"/>
        <v>8740.8254614303496</v>
      </c>
      <c r="P96" s="25">
        <f t="shared" si="6"/>
        <v>30412.244538569641</v>
      </c>
      <c r="Q96" s="25">
        <f t="array" aca="1" ref="Q96" ca="1">INDEX('Isaac 401k'!L:L,MATCH('Retirement Calculator'!A96,'Isaac 401k'!N:N,0),0)</f>
        <v>1894018.1395239041</v>
      </c>
      <c r="R96" s="25">
        <f t="array" aca="1" ref="R96" ca="1">INDEX('Lorri 401b'!L:L,MATCH('Retirement Calculator'!A96,'Lorri 401b'!N:N,0),0)</f>
        <v>4488911.0104490966</v>
      </c>
      <c r="S96" s="25">
        <f t="shared" ca="1" si="7"/>
        <v>6382929.1499730004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3525.4531757812501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8496.5728791855872</v>
      </c>
      <c r="K97" s="25">
        <f t="shared" si="4"/>
        <v>21915.671659384057</v>
      </c>
      <c r="L97" s="25"/>
      <c r="N97" s="25">
        <f>'Combined Retirement'!$C$18/12</f>
        <v>39153.069999999992</v>
      </c>
      <c r="O97" s="25">
        <f t="shared" si="5"/>
        <v>8740.8254614303496</v>
      </c>
      <c r="P97" s="25">
        <f t="shared" si="6"/>
        <v>30412.244538569641</v>
      </c>
      <c r="Q97" s="25">
        <f t="array" aca="1" ref="Q97" ca="1">INDEX('Isaac 401k'!L:L,MATCH('Retirement Calculator'!A97,'Isaac 401k'!N:N,0),0)</f>
        <v>1893377.9065057382</v>
      </c>
      <c r="R97" s="25">
        <f t="array" aca="1" ref="R97" ca="1">INDEX('Lorri 401b'!L:L,MATCH('Retirement Calculator'!A97,'Lorri 401b'!N:N,0),0)</f>
        <v>4485607.8193680029</v>
      </c>
      <c r="S97" s="25">
        <f t="shared" ca="1" si="7"/>
        <v>6378985.7258737413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3525.4531757812501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8496.5728791855872</v>
      </c>
      <c r="K98" s="25">
        <f t="shared" si="4"/>
        <v>21915.671659384057</v>
      </c>
      <c r="L98" s="25"/>
      <c r="N98" s="25">
        <f>'Combined Retirement'!$C$18/12</f>
        <v>39153.069999999992</v>
      </c>
      <c r="O98" s="25">
        <f t="shared" si="5"/>
        <v>8740.8254614303496</v>
      </c>
      <c r="P98" s="25">
        <f t="shared" si="6"/>
        <v>30412.244538569641</v>
      </c>
      <c r="Q98" s="25">
        <f t="array" aca="1" ref="Q98" ca="1">INDEX('Isaac 401k'!L:L,MATCH('Retirement Calculator'!A98,'Isaac 401k'!N:N,0),0)</f>
        <v>1892735.0058499963</v>
      </c>
      <c r="R98" s="25">
        <f t="array" aca="1" ref="R98" ca="1">INDEX('Lorri 401b'!L:L,MATCH('Retirement Calculator'!A98,'Lorri 401b'!N:N,0),0)</f>
        <v>4482290.8649907382</v>
      </c>
      <c r="S98" s="25">
        <f t="shared" ca="1" si="7"/>
        <v>6375025.8708407348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3525.4531757812501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8496.5728791855872</v>
      </c>
      <c r="K99" s="25">
        <f t="shared" si="4"/>
        <v>21915.671659384057</v>
      </c>
      <c r="L99" s="25"/>
      <c r="N99" s="25">
        <f>'Combined Retirement'!$C$18/12</f>
        <v>39153.069999999992</v>
      </c>
      <c r="O99" s="25">
        <f t="shared" si="5"/>
        <v>8740.8254614303496</v>
      </c>
      <c r="P99" s="25">
        <f t="shared" si="6"/>
        <v>30412.244538569641</v>
      </c>
      <c r="Q99" s="25">
        <f t="array" aca="1" ref="Q99" ca="1">INDEX('Isaac 401k'!L:L,MATCH('Retirement Calculator'!A99,'Isaac 401k'!N:N,0),0)</f>
        <v>1892089.4264415223</v>
      </c>
      <c r="R99" s="25">
        <f t="array" aca="1" ref="R99" ca="1">INDEX('Lorri 401b'!L:L,MATCH('Retirement Calculator'!A99,'Lorri 401b'!N:N,0),0)</f>
        <v>4478960.0899702348</v>
      </c>
      <c r="S99" s="25">
        <f t="shared" ca="1" si="7"/>
        <v>6371049.5164117571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3525.4531757812501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8496.5728791855872</v>
      </c>
      <c r="K100" s="25">
        <f t="shared" si="4"/>
        <v>21915.671659384057</v>
      </c>
      <c r="L100" s="25"/>
      <c r="N100" s="25">
        <f>'Combined Retirement'!$C$18/12</f>
        <v>39153.069999999992</v>
      </c>
      <c r="O100" s="25">
        <f t="shared" si="5"/>
        <v>8740.8254614303496</v>
      </c>
      <c r="P100" s="25">
        <f t="shared" si="6"/>
        <v>30412.244538569641</v>
      </c>
      <c r="Q100" s="25">
        <f t="array" aca="1" ref="Q100" ca="1">INDEX('Isaac 401k'!L:L,MATCH('Retirement Calculator'!A100,'Isaac 401k'!N:N,0),0)</f>
        <v>1891441.1571188464</v>
      </c>
      <c r="R100" s="25">
        <f t="array" aca="1" ref="R100" ca="1">INDEX('Lorri 401b'!L:L,MATCH('Retirement Calculator'!A100,'Lorri 401b'!N:N,0),0)</f>
        <v>4475615.4367204793</v>
      </c>
      <c r="S100" s="25">
        <f t="shared" ca="1" si="7"/>
        <v>6367056.5938393259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3525.4531757812501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8496.5728791855872</v>
      </c>
      <c r="K101" s="25">
        <f t="shared" si="4"/>
        <v>21915.671659384057</v>
      </c>
      <c r="L101" s="25"/>
      <c r="N101" s="25">
        <f>'Combined Retirement'!$C$18/12</f>
        <v>39153.069999999992</v>
      </c>
      <c r="O101" s="25">
        <f t="shared" si="5"/>
        <v>8740.8254614303496</v>
      </c>
      <c r="P101" s="25">
        <f t="shared" si="6"/>
        <v>30412.244538569641</v>
      </c>
      <c r="Q101" s="25">
        <f t="array" aca="1" ref="Q101" ca="1">INDEX('Isaac 401k'!L:L,MATCH('Retirement Calculator'!A101,'Isaac 401k'!N:N,0),0)</f>
        <v>1890790.1866739928</v>
      </c>
      <c r="R101" s="25">
        <f t="array" aca="1" ref="R101" ca="1">INDEX('Lorri 401b'!L:L,MATCH('Retirement Calculator'!A101,'Lorri 401b'!N:N,0),0)</f>
        <v>4472256.8474155162</v>
      </c>
      <c r="S101" s="25">
        <f t="shared" ca="1" si="7"/>
        <v>6363047.0340895094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3525.4531757812501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8496.5728791855872</v>
      </c>
      <c r="K102" s="25">
        <f t="shared" si="4"/>
        <v>21915.671659384057</v>
      </c>
      <c r="L102" s="25"/>
      <c r="N102" s="25">
        <f>'Combined Retirement'!$C$18/12</f>
        <v>39153.069999999992</v>
      </c>
      <c r="O102" s="25">
        <f t="shared" si="5"/>
        <v>8740.8254614303496</v>
      </c>
      <c r="P102" s="25">
        <f t="shared" si="6"/>
        <v>30412.244538569641</v>
      </c>
      <c r="Q102" s="25">
        <f t="array" aca="1" ref="Q102" ca="1">INDEX('Isaac 401k'!L:L,MATCH('Retirement Calculator'!A102,'Isaac 401k'!N:N,0),0)</f>
        <v>1890136.5038522854</v>
      </c>
      <c r="R102" s="25">
        <f t="array" aca="1" ref="R102" ca="1">INDEX('Lorri 401b'!L:L,MATCH('Retirement Calculator'!A102,'Lorri 401b'!N:N,0),0)</f>
        <v>4468884.2639884492</v>
      </c>
      <c r="S102" s="25">
        <f t="shared" ca="1" si="7"/>
        <v>6359020.7678407347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3525.4531757812501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8496.5728791855872</v>
      </c>
      <c r="K103" s="25">
        <f t="shared" si="4"/>
        <v>21915.671659384057</v>
      </c>
      <c r="L103" s="25"/>
      <c r="N103" s="25">
        <f>'Combined Retirement'!$C$18/12</f>
        <v>39153.069999999992</v>
      </c>
      <c r="O103" s="25">
        <f t="shared" si="5"/>
        <v>8740.8254614303496</v>
      </c>
      <c r="P103" s="25">
        <f t="shared" si="6"/>
        <v>30412.244538569641</v>
      </c>
      <c r="Q103" s="25">
        <f t="array" aca="1" ref="Q103" ca="1">INDEX('Isaac 401k'!L:L,MATCH('Retirement Calculator'!A103,'Isaac 401k'!N:N,0),0)</f>
        <v>1889480.0973521543</v>
      </c>
      <c r="R103" s="25">
        <f t="array" aca="1" ref="R103" ca="1">INDEX('Lorri 401b'!L:L,MATCH('Retirement Calculator'!A103,'Lorri 401b'!N:N,0),0)</f>
        <v>4465497.6281304369</v>
      </c>
      <c r="S103" s="25">
        <f t="shared" ca="1" si="7"/>
        <v>6354977.7254825914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3525.4531757812501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8496.5728791855872</v>
      </c>
      <c r="K104" s="25">
        <f t="shared" si="4"/>
        <v>21915.671659384057</v>
      </c>
      <c r="L104" s="25"/>
      <c r="N104" s="25">
        <f>'Combined Retirement'!$C$18/12</f>
        <v>39153.069999999992</v>
      </c>
      <c r="O104" s="25">
        <f t="shared" si="5"/>
        <v>8740.8254614303496</v>
      </c>
      <c r="P104" s="25">
        <f t="shared" si="6"/>
        <v>30412.244538569641</v>
      </c>
      <c r="Q104" s="25">
        <f t="array" aca="1" ref="Q104" ca="1">INDEX('Isaac 401k'!L:L,MATCH('Retirement Calculator'!A104,'Isaac 401k'!N:N,0),0)</f>
        <v>1888820.9558249393</v>
      </c>
      <c r="R104" s="25">
        <f t="array" aca="1" ref="R104" ca="1">INDEX('Lorri 401b'!L:L,MATCH('Retirement Calculator'!A104,'Lorri 401b'!N:N,0),0)</f>
        <v>4462096.8812896824</v>
      </c>
      <c r="S104" s="25">
        <f t="shared" ca="1" si="7"/>
        <v>6350917.8371146219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3525.4531757812501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8496.5728791855872</v>
      </c>
      <c r="K105" s="25">
        <f t="shared" si="4"/>
        <v>21915.671659384057</v>
      </c>
      <c r="L105" s="25"/>
      <c r="N105" s="25">
        <f>'Combined Retirement'!$C$18/12</f>
        <v>39153.069999999992</v>
      </c>
      <c r="O105" s="25">
        <f t="shared" si="5"/>
        <v>8740.8254614303496</v>
      </c>
      <c r="P105" s="25">
        <f t="shared" si="6"/>
        <v>30412.244538569641</v>
      </c>
      <c r="Q105" s="25">
        <f t="array" aca="1" ref="Q105" ca="1">INDEX('Isaac 401k'!L:L,MATCH('Retirement Calculator'!A105,'Isaac 401k'!N:N,0),0)</f>
        <v>1888159.0678746942</v>
      </c>
      <c r="R105" s="25">
        <f t="array" aca="1" ref="R105" ca="1">INDEX('Lorri 401b'!L:L,MATCH('Retirement Calculator'!A105,'Lorri 401b'!N:N,0),0)</f>
        <v>4458681.9646704243</v>
      </c>
      <c r="S105" s="25">
        <f t="shared" ca="1" si="7"/>
        <v>6346841.0325451186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3525.4531757812501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8496.5728791855872</v>
      </c>
      <c r="K106" s="25">
        <f t="shared" si="4"/>
        <v>21915.671659384057</v>
      </c>
      <c r="L106" s="25"/>
      <c r="N106" s="25">
        <f>'Combined Retirement'!$C$18/12</f>
        <v>39153.069999999992</v>
      </c>
      <c r="O106" s="25">
        <f t="shared" si="5"/>
        <v>8740.8254614303496</v>
      </c>
      <c r="P106" s="25">
        <f t="shared" si="6"/>
        <v>30412.244538569641</v>
      </c>
      <c r="Q106" s="25">
        <f t="array" aca="1" ref="Q106" ca="1">INDEX('Isaac 401k'!L:L,MATCH('Retirement Calculator'!A106,'Isaac 401k'!N:N,0),0)</f>
        <v>1887494.4220579898</v>
      </c>
      <c r="R106" s="25">
        <f t="array" aca="1" ref="R106" ca="1">INDEX('Lorri 401b'!L:L,MATCH('Retirement Calculator'!A106,'Lorri 401b'!N:N,0),0)</f>
        <v>4455252.8192319199</v>
      </c>
      <c r="S106" s="25">
        <f t="shared" ca="1" si="7"/>
        <v>6342747.2412899099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3525.4531757812501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8496.5728791855872</v>
      </c>
      <c r="K107" s="25">
        <f t="shared" si="4"/>
        <v>21915.671659384057</v>
      </c>
      <c r="L107" s="25"/>
      <c r="N107" s="25">
        <f>'Combined Retirement'!$C$18/12</f>
        <v>39153.069999999992</v>
      </c>
      <c r="O107" s="25">
        <f t="shared" si="5"/>
        <v>8740.8254614303496</v>
      </c>
      <c r="P107" s="25">
        <f t="shared" si="6"/>
        <v>30412.244538569641</v>
      </c>
      <c r="Q107" s="25">
        <f t="array" aca="1" ref="Q107" ca="1">INDEX('Isaac 401k'!L:L,MATCH('Retirement Calculator'!A107,'Isaac 401k'!N:N,0),0)</f>
        <v>1886827.0068837157</v>
      </c>
      <c r="R107" s="25">
        <f t="array" aca="1" ref="R107" ca="1">INDEX('Lorri 401b'!L:L,MATCH('Retirement Calculator'!A107,'Lorri 401b'!N:N,0),0)</f>
        <v>4451809.385687422</v>
      </c>
      <c r="S107" s="25">
        <f t="shared" ca="1" si="7"/>
        <v>6338636.3925711382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3525.4531757812501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7820.4732791855868</v>
      </c>
      <c r="K108" s="25">
        <f t="shared" si="4"/>
        <v>20171.771259384055</v>
      </c>
      <c r="L108" s="25"/>
      <c r="N108" s="25">
        <f>'Combined Retirement'!$C$18/12</f>
        <v>39153.069999999992</v>
      </c>
      <c r="O108" s="25">
        <f t="shared" si="5"/>
        <v>11160.82546143035</v>
      </c>
      <c r="P108" s="25">
        <f t="shared" si="6"/>
        <v>27992.244538569641</v>
      </c>
      <c r="Q108" s="25">
        <f t="array" aca="1" ref="Q108" ca="1">INDEX('Isaac 401k'!L:L,MATCH('Retirement Calculator'!A108,'Isaac 401k'!N:N,0),0)</f>
        <v>1886835.727494549</v>
      </c>
      <c r="R108" s="25">
        <f t="array" aca="1" ref="R108" ca="1">INDEX('Lorri 401b'!L:L,MATCH('Retirement Calculator'!A108,'Lorri 401b'!N:N,0),0)</f>
        <v>4450102.7711548209</v>
      </c>
      <c r="S108" s="25">
        <f t="shared" ca="1" si="7"/>
        <v>6336938.4986493699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3525.4531757812501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7820.4732791855868</v>
      </c>
      <c r="K109" s="25">
        <f t="shared" si="4"/>
        <v>20171.771259384055</v>
      </c>
      <c r="L109" s="25"/>
      <c r="N109" s="25">
        <f>'Combined Retirement'!$C$18/12</f>
        <v>39153.069999999992</v>
      </c>
      <c r="O109" s="25">
        <f t="shared" si="5"/>
        <v>11160.82546143035</v>
      </c>
      <c r="P109" s="25">
        <f t="shared" si="6"/>
        <v>27992.244538569641</v>
      </c>
      <c r="Q109" s="25">
        <f t="array" aca="1" ref="Q109" ca="1">INDEX('Isaac 401k'!L:L,MATCH('Retirement Calculator'!A109,'Isaac 401k'!N:N,0),0)</f>
        <v>1886844.4844412608</v>
      </c>
      <c r="R109" s="25">
        <f t="array" aca="1" ref="R109" ca="1">INDEX('Lorri 401b'!L:L,MATCH('Retirement Calculator'!A109,'Lorri 401b'!N:N,0),0)</f>
        <v>4448389.0457283342</v>
      </c>
      <c r="S109" s="25">
        <f t="shared" ca="1" si="7"/>
        <v>6335233.530169595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3525.4531757812501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7820.4732791855868</v>
      </c>
      <c r="K110" s="25">
        <f t="shared" si="4"/>
        <v>20171.771259384055</v>
      </c>
      <c r="L110" s="25"/>
      <c r="N110" s="25">
        <f>'Combined Retirement'!$C$18/12</f>
        <v>39153.069999999992</v>
      </c>
      <c r="O110" s="25">
        <f t="shared" si="5"/>
        <v>11160.82546143035</v>
      </c>
      <c r="P110" s="25">
        <f t="shared" si="6"/>
        <v>27992.244538569641</v>
      </c>
      <c r="Q110" s="25">
        <f t="array" aca="1" ref="Q110" ca="1">INDEX('Isaac 401k'!L:L,MATCH('Retirement Calculator'!A110,'Isaac 401k'!N:N,0),0)</f>
        <v>1886853.2778752504</v>
      </c>
      <c r="R110" s="25">
        <f t="array" aca="1" ref="R110" ca="1">INDEX('Lorri 401b'!L:L,MATCH('Retirement Calculator'!A110,'Lorri 401b'!N:N,0),0)</f>
        <v>4446668.1797792371</v>
      </c>
      <c r="S110" s="25">
        <f t="shared" ca="1" si="7"/>
        <v>6333521.4576544873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3525.4531757812501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7820.4732791855868</v>
      </c>
      <c r="K111" s="25">
        <f t="shared" si="4"/>
        <v>20171.771259384055</v>
      </c>
      <c r="L111" s="25"/>
      <c r="N111" s="25">
        <f>'Combined Retirement'!$C$18/12</f>
        <v>39153.069999999992</v>
      </c>
      <c r="O111" s="25">
        <f t="shared" si="5"/>
        <v>11160.82546143035</v>
      </c>
      <c r="P111" s="25">
        <f t="shared" si="6"/>
        <v>27992.244538569641</v>
      </c>
      <c r="Q111" s="25">
        <f t="array" aca="1" ref="Q111" ca="1">INDEX('Isaac 401k'!L:L,MATCH('Retirement Calculator'!A111,'Isaac 401k'!N:N,0),0)</f>
        <v>1886862.1079485484</v>
      </c>
      <c r="R111" s="25">
        <f t="array" aca="1" ref="R111" ca="1">INDEX('Lorri 401b'!L:L,MATCH('Retirement Calculator'!A111,'Lorri 401b'!N:N,0),0)</f>
        <v>4444940.1435553525</v>
      </c>
      <c r="S111" s="25">
        <f t="shared" ca="1" si="7"/>
        <v>6331802.2515039006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3525.4531757812501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7820.4732791855868</v>
      </c>
      <c r="K112" s="25">
        <f t="shared" si="4"/>
        <v>20171.771259384055</v>
      </c>
      <c r="L112" s="25"/>
      <c r="N112" s="25">
        <f>'Combined Retirement'!$C$18/12</f>
        <v>39153.069999999992</v>
      </c>
      <c r="O112" s="25">
        <f t="shared" si="5"/>
        <v>11160.82546143035</v>
      </c>
      <c r="P112" s="25">
        <f t="shared" si="6"/>
        <v>27992.244538569641</v>
      </c>
      <c r="Q112" s="25">
        <f t="array" aca="1" ref="Q112" ca="1">INDEX('Isaac 401k'!L:L,MATCH('Retirement Calculator'!A112,'Isaac 401k'!N:N,0),0)</f>
        <v>1886870.9748138185</v>
      </c>
      <c r="R112" s="25">
        <f t="array" aca="1" ref="R112" ca="1">INDEX('Lorri 401b'!L:L,MATCH('Retirement Calculator'!A112,'Lorri 401b'!N:N,0),0)</f>
        <v>4443204.9071805347</v>
      </c>
      <c r="S112" s="25">
        <f t="shared" ca="1" si="7"/>
        <v>6330075.8819943536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3525.4531757812501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7820.4732791855868</v>
      </c>
      <c r="K113" s="25">
        <f t="shared" si="4"/>
        <v>20171.771259384055</v>
      </c>
      <c r="L113" s="25"/>
      <c r="N113" s="25">
        <f>'Combined Retirement'!$C$18/12</f>
        <v>39153.069999999992</v>
      </c>
      <c r="O113" s="25">
        <f t="shared" si="5"/>
        <v>11160.82546143035</v>
      </c>
      <c r="P113" s="25">
        <f t="shared" si="6"/>
        <v>27992.244538569641</v>
      </c>
      <c r="Q113" s="25">
        <f t="array" aca="1" ref="Q113" ca="1">INDEX('Isaac 401k'!L:L,MATCH('Retirement Calculator'!A113,'Isaac 401k'!N:N,0),0)</f>
        <v>1886879.8786243605</v>
      </c>
      <c r="R113" s="25">
        <f t="array" aca="1" ref="R113" ca="1">INDEX('Lorri 401b'!L:L,MATCH('Retirement Calculator'!A113,'Lorri 401b'!N:N,0),0)</f>
        <v>4441462.4406541549</v>
      </c>
      <c r="S113" s="25">
        <f t="shared" ca="1" si="7"/>
        <v>6328342.3192785159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3525.4531757812501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7820.4732791855868</v>
      </c>
      <c r="K114" s="25">
        <f t="shared" si="4"/>
        <v>20171.771259384055</v>
      </c>
      <c r="L114" s="25"/>
      <c r="N114" s="25">
        <f>'Combined Retirement'!$C$18/12</f>
        <v>39153.069999999992</v>
      </c>
      <c r="O114" s="25">
        <f t="shared" si="5"/>
        <v>11160.82546143035</v>
      </c>
      <c r="P114" s="25">
        <f t="shared" si="6"/>
        <v>27992.244538569641</v>
      </c>
      <c r="Q114" s="25">
        <f t="array" aca="1" ref="Q114" ca="1">INDEX('Isaac 401k'!L:L,MATCH('Retirement Calculator'!A114,'Isaac 401k'!N:N,0),0)</f>
        <v>1886888.8195341132</v>
      </c>
      <c r="R114" s="25">
        <f t="array" aca="1" ref="R114" ca="1">INDEX('Lorri 401b'!L:L,MATCH('Retirement Calculator'!A114,'Lorri 401b'!N:N,0),0)</f>
        <v>4439712.713850582</v>
      </c>
      <c r="S114" s="25">
        <f t="shared" ca="1" si="7"/>
        <v>6326601.5333846956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3525.4531757812501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7820.4732791855868</v>
      </c>
      <c r="K115" s="25">
        <f t="shared" si="4"/>
        <v>20171.771259384055</v>
      </c>
      <c r="L115" s="25"/>
      <c r="N115" s="25">
        <f>'Combined Retirement'!$C$18/12</f>
        <v>39153.069999999992</v>
      </c>
      <c r="O115" s="25">
        <f t="shared" si="5"/>
        <v>11160.82546143035</v>
      </c>
      <c r="P115" s="25">
        <f t="shared" si="6"/>
        <v>27992.244538569641</v>
      </c>
      <c r="Q115" s="25">
        <f t="array" aca="1" ref="Q115" ca="1">INDEX('Isaac 401k'!L:L,MATCH('Retirement Calculator'!A115,'Isaac 401k'!N:N,0),0)</f>
        <v>1886897.7976976563</v>
      </c>
      <c r="R115" s="25">
        <f t="array" aca="1" ref="R115" ca="1">INDEX('Lorri 401b'!L:L,MATCH('Retirement Calculator'!A115,'Lorri 401b'!N:N,0),0)</f>
        <v>4437955.6965186615</v>
      </c>
      <c r="S115" s="25">
        <f t="shared" ca="1" si="7"/>
        <v>6324853.4942163173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3525.4531757812501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7820.4732791855868</v>
      </c>
      <c r="K116" s="25">
        <f t="shared" si="4"/>
        <v>20171.771259384055</v>
      </c>
      <c r="L116" s="25"/>
      <c r="N116" s="25">
        <f>'Combined Retirement'!$C$18/12</f>
        <v>39153.069999999992</v>
      </c>
      <c r="O116" s="25">
        <f t="shared" si="5"/>
        <v>11160.82546143035</v>
      </c>
      <c r="P116" s="25">
        <f t="shared" si="6"/>
        <v>27992.244538569641</v>
      </c>
      <c r="Q116" s="25">
        <f t="array" aca="1" ref="Q116" ca="1">INDEX('Isaac 401k'!L:L,MATCH('Retirement Calculator'!A116,'Isaac 401k'!N:N,0),0)</f>
        <v>1886906.8132702142</v>
      </c>
      <c r="R116" s="25">
        <f t="array" aca="1" ref="R116" ca="1">INDEX('Lorri 401b'!L:L,MATCH('Retirement Calculator'!A116,'Lorri 401b'!N:N,0),0)</f>
        <v>4436191.3582811905</v>
      </c>
      <c r="S116" s="25">
        <f t="shared" ca="1" si="7"/>
        <v>6323098.1715514045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3525.4531757812501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7820.4732791855868</v>
      </c>
      <c r="K117" s="25">
        <f t="shared" si="4"/>
        <v>20171.771259384055</v>
      </c>
      <c r="L117" s="25"/>
      <c r="N117" s="25">
        <f>'Combined Retirement'!$C$18/12</f>
        <v>39153.069999999992</v>
      </c>
      <c r="O117" s="25">
        <f t="shared" si="5"/>
        <v>11160.82546143035</v>
      </c>
      <c r="P117" s="25">
        <f t="shared" si="6"/>
        <v>27992.244538569641</v>
      </c>
      <c r="Q117" s="25">
        <f t="array" aca="1" ref="Q117" ca="1">INDEX('Isaac 401k'!L:L,MATCH('Retirement Calculator'!A117,'Isaac 401k'!N:N,0),0)</f>
        <v>1886915.866407658</v>
      </c>
      <c r="R117" s="25">
        <f t="array" aca="1" ref="R117" ca="1">INDEX('Lorri 401b'!L:L,MATCH('Retirement Calculator'!A117,'Lorri 401b'!N:N,0),0)</f>
        <v>4434419.668634397</v>
      </c>
      <c r="S117" s="25">
        <f t="shared" ca="1" si="7"/>
        <v>6321335.535042055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3525.4531757812501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7820.4732791855868</v>
      </c>
      <c r="K118" s="25">
        <f t="shared" si="4"/>
        <v>20171.771259384055</v>
      </c>
      <c r="L118" s="25"/>
      <c r="N118" s="25">
        <f>'Combined Retirement'!$C$18/12</f>
        <v>39153.069999999992</v>
      </c>
      <c r="O118" s="25">
        <f t="shared" si="5"/>
        <v>11160.82546143035</v>
      </c>
      <c r="P118" s="25">
        <f t="shared" si="6"/>
        <v>27992.244538569641</v>
      </c>
      <c r="Q118" s="25">
        <f t="array" aca="1" ref="Q118" ca="1">INDEX('Isaac 401k'!L:L,MATCH('Retirement Calculator'!A118,'Isaac 401k'!N:N,0),0)</f>
        <v>1886924.9572665077</v>
      </c>
      <c r="R118" s="25">
        <f t="array" aca="1" ref="R118" ca="1">INDEX('Lorri 401b'!L:L,MATCH('Retirement Calculator'!A118,'Lorri 401b'!N:N,0),0)</f>
        <v>4432640.5969474083</v>
      </c>
      <c r="S118" s="25">
        <f t="shared" ca="1" si="7"/>
        <v>6319565.554213916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3525.4531757812501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7820.4732791855868</v>
      </c>
      <c r="K119" s="25">
        <f t="shared" si="4"/>
        <v>20171.771259384055</v>
      </c>
      <c r="L119" s="25"/>
      <c r="N119" s="25">
        <f>'Combined Retirement'!$C$18/12</f>
        <v>39153.069999999992</v>
      </c>
      <c r="O119" s="25">
        <f t="shared" si="5"/>
        <v>11160.82546143035</v>
      </c>
      <c r="P119" s="25">
        <f t="shared" si="6"/>
        <v>27992.244538569641</v>
      </c>
      <c r="Q119" s="25">
        <f t="array" aca="1" ref="Q119" ca="1">INDEX('Isaac 401k'!L:L,MATCH('Retirement Calculator'!A119,'Isaac 401k'!N:N,0),0)</f>
        <v>1886934.0860039359</v>
      </c>
      <c r="R119" s="25">
        <f t="array" aca="1" ref="R119" ca="1">INDEX('Lorri 401b'!L:L,MATCH('Retirement Calculator'!A119,'Lorri 401b'!N:N,0),0)</f>
        <v>4430854.1124617243</v>
      </c>
      <c r="S119" s="25">
        <f t="shared" ca="1" si="7"/>
        <v>6317788.1984656602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3525.4531757812501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7820.4732791855868</v>
      </c>
      <c r="K120" s="25">
        <f t="shared" si="4"/>
        <v>20171.771259384055</v>
      </c>
      <c r="L120" s="25"/>
      <c r="N120" s="25">
        <f>'Combined Retirement'!$C$18/12</f>
        <v>39153.069999999992</v>
      </c>
      <c r="O120" s="25">
        <f t="shared" si="5"/>
        <v>11160.82546143035</v>
      </c>
      <c r="P120" s="25">
        <f t="shared" si="6"/>
        <v>27992.244538569641</v>
      </c>
      <c r="Q120" s="25">
        <f t="array" aca="1" ref="Q120" ca="1">INDEX('Isaac 401k'!L:L,MATCH('Retirement Calculator'!A120,'Isaac 401k'!N:N,0),0)</f>
        <v>1886943.2527777702</v>
      </c>
      <c r="R120" s="25">
        <f t="array" aca="1" ref="R120" ca="1">INDEX('Lorri 401b'!L:L,MATCH('Retirement Calculator'!A120,'Lorri 401b'!N:N,0),0)</f>
        <v>4429060.1842906829</v>
      </c>
      <c r="S120" s="25">
        <f t="shared" ca="1" si="7"/>
        <v>6316003.4370684531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3525.4531757812501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7820.4732791855868</v>
      </c>
      <c r="K121" s="25">
        <f t="shared" si="4"/>
        <v>20171.771259384055</v>
      </c>
      <c r="L121" s="25"/>
      <c r="N121" s="25">
        <f>'Combined Retirement'!$C$18/12</f>
        <v>39153.069999999992</v>
      </c>
      <c r="O121" s="25">
        <f t="shared" si="5"/>
        <v>11160.82546143035</v>
      </c>
      <c r="P121" s="25">
        <f t="shared" si="6"/>
        <v>27992.244538569641</v>
      </c>
      <c r="Q121" s="25">
        <f t="array" aca="1" ref="Q121" ca="1">INDEX('Isaac 401k'!L:L,MATCH('Retirement Calculator'!A121,'Isaac 401k'!N:N,0),0)</f>
        <v>1886952.4577464953</v>
      </c>
      <c r="R121" s="25">
        <f t="array" aca="1" ref="R121" ca="1">INDEX('Lorri 401b'!L:L,MATCH('Retirement Calculator'!A121,'Lorri 401b'!N:N,0),0)</f>
        <v>4427258.7814189289</v>
      </c>
      <c r="S121" s="25">
        <f t="shared" ca="1" si="7"/>
        <v>6314211.2391654244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3525.4531757812501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7820.4732791855868</v>
      </c>
      <c r="K122" s="25">
        <f t="shared" si="4"/>
        <v>20171.771259384055</v>
      </c>
      <c r="L122" s="25"/>
      <c r="N122" s="25">
        <f>'Combined Retirement'!$C$18/12</f>
        <v>39153.069999999992</v>
      </c>
      <c r="O122" s="25">
        <f t="shared" si="5"/>
        <v>11160.82546143035</v>
      </c>
      <c r="P122" s="25">
        <f t="shared" si="6"/>
        <v>27992.244538569641</v>
      </c>
      <c r="Q122" s="25">
        <f t="array" aca="1" ref="Q122" ca="1">INDEX('Isaac 401k'!L:L,MATCH('Retirement Calculator'!A122,'Isaac 401k'!N:N,0),0)</f>
        <v>1886961.7010692568</v>
      </c>
      <c r="R122" s="25">
        <f t="array" aca="1" ref="R122" ca="1">INDEX('Lorri 401b'!L:L,MATCH('Retirement Calculator'!A122,'Lorri 401b'!N:N,0),0)</f>
        <v>4425449.8727018759</v>
      </c>
      <c r="S122" s="25">
        <f t="shared" ca="1" si="7"/>
        <v>6312411.5737711322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3525.4531757812501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7820.4732791855868</v>
      </c>
      <c r="K123" s="25">
        <f t="shared" si="4"/>
        <v>20171.771259384055</v>
      </c>
      <c r="L123" s="25"/>
      <c r="N123" s="25">
        <f>'Combined Retirement'!$C$18/12</f>
        <v>39153.069999999992</v>
      </c>
      <c r="O123" s="25">
        <f t="shared" si="5"/>
        <v>11160.82546143035</v>
      </c>
      <c r="P123" s="25">
        <f t="shared" si="6"/>
        <v>27992.244538569641</v>
      </c>
      <c r="Q123" s="25">
        <f t="array" aca="1" ref="Q123" ca="1">INDEX('Isaac 401k'!L:L,MATCH('Retirement Calculator'!A123,'Isaac 401k'!N:N,0),0)</f>
        <v>1886970.9829058631</v>
      </c>
      <c r="R123" s="25">
        <f t="array" aca="1" ref="R123" ca="1">INDEX('Lorri 401b'!L:L,MATCH('Retirement Calculator'!A123,'Lorri 401b'!N:N,0),0)</f>
        <v>4423633.4268651688</v>
      </c>
      <c r="S123" s="25">
        <f t="shared" ca="1" si="7"/>
        <v>6310604.4097710317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3525.4531757812501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7820.4732791855868</v>
      </c>
      <c r="K124" s="25">
        <f t="shared" si="4"/>
        <v>20171.771259384055</v>
      </c>
      <c r="L124" s="25"/>
      <c r="N124" s="25">
        <f>'Combined Retirement'!$C$18/12</f>
        <v>39153.069999999992</v>
      </c>
      <c r="O124" s="25">
        <f t="shared" si="5"/>
        <v>11160.82546143035</v>
      </c>
      <c r="P124" s="25">
        <f t="shared" si="6"/>
        <v>27992.244538569641</v>
      </c>
      <c r="Q124" s="25">
        <f t="array" aca="1" ref="Q124" ca="1">INDEX('Isaac 401k'!L:L,MATCH('Retirement Calculator'!A124,'Isaac 401k'!N:N,0),0)</f>
        <v>1886980.3034167886</v>
      </c>
      <c r="R124" s="25">
        <f t="array" aca="1" ref="R124" ca="1">INDEX('Lorri 401b'!L:L,MATCH('Retirement Calculator'!A124,'Lorri 401b'!N:N,0),0)</f>
        <v>4421809.4125041422</v>
      </c>
      <c r="S124" s="25">
        <f t="shared" ca="1" si="7"/>
        <v>6308789.7159209307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3525.4531757812501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7820.4732791855868</v>
      </c>
      <c r="K125" s="25">
        <f t="shared" si="4"/>
        <v>20171.771259384055</v>
      </c>
      <c r="L125" s="25"/>
      <c r="N125" s="25">
        <f>'Combined Retirement'!$C$18/12</f>
        <v>39153.069999999992</v>
      </c>
      <c r="O125" s="25">
        <f t="shared" si="5"/>
        <v>11160.82546143035</v>
      </c>
      <c r="P125" s="25">
        <f t="shared" si="6"/>
        <v>27992.244538569641</v>
      </c>
      <c r="Q125" s="25">
        <f t="array" aca="1" ref="Q125" ca="1">INDEX('Isaac 401k'!L:L,MATCH('Retirement Calculator'!A125,'Isaac 401k'!N:N,0),0)</f>
        <v>1886989.6627631763</v>
      </c>
      <c r="R125" s="25">
        <f t="array" aca="1" ref="R125" ca="1">INDEX('Lorri 401b'!L:L,MATCH('Retirement Calculator'!A125,'Lorri 401b'!N:N,0),0)</f>
        <v>4419977.7980832774</v>
      </c>
      <c r="S125" s="25">
        <f t="shared" ca="1" si="7"/>
        <v>6306967.4608464539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3525.4531757812501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7820.4732791855868</v>
      </c>
      <c r="K126" s="25">
        <f t="shared" si="4"/>
        <v>20171.771259384055</v>
      </c>
      <c r="L126" s="25"/>
      <c r="N126" s="25">
        <f>'Combined Retirement'!$C$18/12</f>
        <v>39153.069999999992</v>
      </c>
      <c r="O126" s="25">
        <f t="shared" si="5"/>
        <v>11160.82546143035</v>
      </c>
      <c r="P126" s="25">
        <f t="shared" si="6"/>
        <v>27992.244538569641</v>
      </c>
      <c r="Q126" s="25">
        <f t="array" aca="1" ref="Q126" ca="1">INDEX('Isaac 401k'!L:L,MATCH('Retirement Calculator'!A126,'Isaac 401k'!N:N,0),0)</f>
        <v>1886999.0611068406</v>
      </c>
      <c r="R126" s="25">
        <f t="array" aca="1" ref="R126" ca="1">INDEX('Lorri 401b'!L:L,MATCH('Retirement Calculator'!A126,'Lorri 401b'!N:N,0),0)</f>
        <v>4418138.5519356597</v>
      </c>
      <c r="S126" s="25">
        <f t="shared" ca="1" si="7"/>
        <v>6305137.6130424999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3525.4531757812501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7820.4732791855868</v>
      </c>
      <c r="K127" s="25">
        <f t="shared" si="4"/>
        <v>20171.771259384055</v>
      </c>
      <c r="L127" s="25"/>
      <c r="N127" s="25">
        <f>'Combined Retirement'!$C$18/12</f>
        <v>39153.069999999992</v>
      </c>
      <c r="O127" s="25">
        <f t="shared" si="5"/>
        <v>11160.82546143035</v>
      </c>
      <c r="P127" s="25">
        <f t="shared" si="6"/>
        <v>27992.244538569641</v>
      </c>
      <c r="Q127" s="25">
        <f t="array" aca="1" ref="Q127" ca="1">INDEX('Isaac 401k'!L:L,MATCH('Retirement Calculator'!A127,'Isaac 401k'!N:N,0),0)</f>
        <v>1887008.4986102702</v>
      </c>
      <c r="R127" s="25">
        <f t="array" aca="1" ref="R127" ca="1">INDEX('Lorri 401b'!L:L,MATCH('Retirement Calculator'!A127,'Lorri 401b'!N:N,0),0)</f>
        <v>4416291.6422624262</v>
      </c>
      <c r="S127" s="25">
        <f t="shared" ca="1" si="7"/>
        <v>6303300.1408726964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3525.4531757812501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7820.4732791855868</v>
      </c>
      <c r="K128" s="25">
        <f t="shared" si="4"/>
        <v>20171.771259384055</v>
      </c>
      <c r="L128" s="25"/>
      <c r="N128" s="25">
        <f>'Combined Retirement'!$C$18/12</f>
        <v>39153.069999999992</v>
      </c>
      <c r="O128" s="25">
        <f t="shared" si="5"/>
        <v>11160.82546143035</v>
      </c>
      <c r="P128" s="25">
        <f t="shared" si="6"/>
        <v>27992.244538569641</v>
      </c>
      <c r="Q128" s="25">
        <f t="array" aca="1" ref="Q128" ca="1">INDEX('Isaac 401k'!L:L,MATCH('Retirement Calculator'!A128,'Isaac 401k'!N:N,0),0)</f>
        <v>1887017.9754366309</v>
      </c>
      <c r="R128" s="25">
        <f t="array" aca="1" ref="R128" ca="1">INDEX('Lorri 401b'!L:L,MATCH('Retirement Calculator'!A128,'Lorri 401b'!N:N,0),0)</f>
        <v>4414437.0371322213</v>
      </c>
      <c r="S128" s="25">
        <f t="shared" ca="1" si="7"/>
        <v>6301455.0125688519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3525.4531757812501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7820.4732791855868</v>
      </c>
      <c r="K129" s="25">
        <f t="shared" si="4"/>
        <v>20171.771259384055</v>
      </c>
      <c r="L129" s="25"/>
      <c r="N129" s="25">
        <f>'Combined Retirement'!$C$18/12</f>
        <v>39153.069999999992</v>
      </c>
      <c r="O129" s="25">
        <f t="shared" si="5"/>
        <v>11160.82546143035</v>
      </c>
      <c r="P129" s="25">
        <f t="shared" si="6"/>
        <v>27992.244538569641</v>
      </c>
      <c r="Q129" s="25">
        <f t="array" aca="1" ref="Q129" ca="1">INDEX('Isaac 401k'!L:L,MATCH('Retirement Calculator'!A129,'Isaac 401k'!N:N,0),0)</f>
        <v>1887027.4917497679</v>
      </c>
      <c r="R129" s="25">
        <f t="array" aca="1" ref="R129" ca="1">INDEX('Lorri 401b'!L:L,MATCH('Retirement Calculator'!A129,'Lorri 401b'!N:N,0),0)</f>
        <v>4412574.7044806406</v>
      </c>
      <c r="S129" s="25">
        <f t="shared" ca="1" si="7"/>
        <v>6299602.1962304087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3525.4531757812501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7820.4732791855868</v>
      </c>
      <c r="K130" s="25">
        <f t="shared" si="4"/>
        <v>20171.771259384055</v>
      </c>
      <c r="L130" s="25"/>
      <c r="N130" s="25">
        <f>'Combined Retirement'!$C$18/12</f>
        <v>39153.069999999992</v>
      </c>
      <c r="O130" s="25">
        <f t="shared" si="5"/>
        <v>11160.82546143035</v>
      </c>
      <c r="P130" s="25">
        <f t="shared" si="6"/>
        <v>27992.244538569641</v>
      </c>
      <c r="Q130" s="25">
        <f t="array" aca="1" ref="Q130" ca="1">INDEX('Isaac 401k'!L:L,MATCH('Retirement Calculator'!A130,'Isaac 401k'!N:N,0),0)</f>
        <v>1887037.0477142096</v>
      </c>
      <c r="R130" s="25">
        <f t="array" aca="1" ref="R130" ca="1">INDEX('Lorri 401b'!L:L,MATCH('Retirement Calculator'!A130,'Lorri 401b'!N:N,0),0)</f>
        <v>4410704.6121096779</v>
      </c>
      <c r="S130" s="25">
        <f t="shared" ca="1" si="7"/>
        <v>6297741.6598238871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3525.4531757812501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7820.4732791855868</v>
      </c>
      <c r="K131" s="25">
        <f t="shared" si="4"/>
        <v>20171.771259384055</v>
      </c>
      <c r="L131" s="25"/>
      <c r="N131" s="25">
        <f>'Combined Retirement'!$C$18/12</f>
        <v>39153.069999999992</v>
      </c>
      <c r="O131" s="25">
        <f t="shared" si="5"/>
        <v>11160.82546143035</v>
      </c>
      <c r="P131" s="25">
        <f t="shared" si="6"/>
        <v>27992.244538569641</v>
      </c>
      <c r="Q131" s="25">
        <f t="array" aca="1" ref="Q131" ca="1">INDEX('Isaac 401k'!L:L,MATCH('Retirement Calculator'!A131,'Isaac 401k'!N:N,0),0)</f>
        <v>1887046.6434951699</v>
      </c>
      <c r="R131" s="25">
        <f t="array" aca="1" ref="R131" ca="1">INDEX('Lorri 401b'!L:L,MATCH('Retirement Calculator'!A131,'Lorri 401b'!N:N,0),0)</f>
        <v>4408826.7276871698</v>
      </c>
      <c r="S131" s="25">
        <f t="shared" ca="1" si="7"/>
        <v>6295873.3711823393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3525.4531757812501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7820.4732791855868</v>
      </c>
      <c r="K132" s="25">
        <f t="shared" si="4"/>
        <v>20171.771259384055</v>
      </c>
      <c r="L132" s="25"/>
      <c r="N132" s="25">
        <f>'Combined Retirement'!$C$18/12</f>
        <v>39153.069999999992</v>
      </c>
      <c r="O132" s="25">
        <f t="shared" si="5"/>
        <v>11160.82546143035</v>
      </c>
      <c r="P132" s="25">
        <f t="shared" si="6"/>
        <v>27992.244538569641</v>
      </c>
      <c r="Q132" s="25">
        <f t="array" aca="1" ref="Q132" ca="1">INDEX('Isaac 401k'!L:L,MATCH('Retirement Calculator'!A132,'Isaac 401k'!N:N,0),0)</f>
        <v>1887056.2792585508</v>
      </c>
      <c r="R132" s="25">
        <f t="array" aca="1" ref="R132" ca="1">INDEX('Lorri 401b'!L:L,MATCH('Retirement Calculator'!A132,'Lorri 401b'!N:N,0),0)</f>
        <v>4406941.0187462345</v>
      </c>
      <c r="S132" s="25">
        <f t="shared" ca="1" si="7"/>
        <v>6293997.2980047856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3525.4531757812501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7820.4732791855868</v>
      </c>
      <c r="K133" s="25">
        <f t="shared" si="4"/>
        <v>20171.771259384055</v>
      </c>
      <c r="L133" s="25"/>
      <c r="N133" s="25">
        <f>'Combined Retirement'!$C$18/12</f>
        <v>39153.069999999992</v>
      </c>
      <c r="O133" s="25">
        <f t="shared" si="5"/>
        <v>11160.82546143035</v>
      </c>
      <c r="P133" s="25">
        <f t="shared" si="6"/>
        <v>27992.244538569641</v>
      </c>
      <c r="Q133" s="25">
        <f t="array" aca="1" ref="Q133" ca="1">INDEX('Isaac 401k'!L:L,MATCH('Retirement Calculator'!A133,'Isaac 401k'!N:N,0),0)</f>
        <v>1887065.955170946</v>
      </c>
      <c r="R133" s="25">
        <f t="array" aca="1" ref="R133" ca="1">INDEX('Lorri 401b'!L:L,MATCH('Retirement Calculator'!A133,'Lorri 401b'!N:N,0),0)</f>
        <v>4405047.4526847117</v>
      </c>
      <c r="S133" s="25">
        <f t="shared" ca="1" si="7"/>
        <v>6292113.4078556579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3525.4531757812501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7820.4732791855868</v>
      </c>
      <c r="K134" s="25">
        <f t="shared" si="4"/>
        <v>20171.771259384055</v>
      </c>
      <c r="L134" s="25"/>
      <c r="N134" s="25">
        <f>'Combined Retirement'!$C$18/12</f>
        <v>39153.069999999992</v>
      </c>
      <c r="O134" s="25">
        <f t="shared" si="5"/>
        <v>11160.82546143035</v>
      </c>
      <c r="P134" s="25">
        <f t="shared" si="6"/>
        <v>27992.244538569641</v>
      </c>
      <c r="Q134" s="25">
        <f t="array" aca="1" ref="Q134" ca="1">INDEX('Isaac 401k'!L:L,MATCH('Retirement Calculator'!A134,'Isaac 401k'!N:N,0),0)</f>
        <v>1887075.6713996427</v>
      </c>
      <c r="R134" s="25">
        <f t="array" aca="1" ref="R134" ca="1">INDEX('Lorri 401b'!L:L,MATCH('Retirement Calculator'!A134,'Lorri 401b'!N:N,0),0)</f>
        <v>4403145.9967645993</v>
      </c>
      <c r="S134" s="25">
        <f t="shared" ca="1" si="7"/>
        <v>6290221.6681642421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3525.4531757812501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7820.4732791855868</v>
      </c>
      <c r="K135" s="25">
        <f t="shared" si="4"/>
        <v>20171.771259384055</v>
      </c>
      <c r="L135" s="25"/>
      <c r="N135" s="25">
        <f>'Combined Retirement'!$C$18/12</f>
        <v>39153.069999999992</v>
      </c>
      <c r="O135" s="25">
        <f t="shared" si="5"/>
        <v>11160.82546143035</v>
      </c>
      <c r="P135" s="25">
        <f t="shared" si="6"/>
        <v>27992.244538569641</v>
      </c>
      <c r="Q135" s="25">
        <f t="array" aca="1" ref="Q135" ca="1">INDEX('Isaac 401k'!L:L,MATCH('Retirement Calculator'!A135,'Isaac 401k'!N:N,0),0)</f>
        <v>1887085.4281126256</v>
      </c>
      <c r="R135" s="25">
        <f t="array" aca="1" ref="R135" ca="1">INDEX('Lorri 401b'!L:L,MATCH('Retirement Calculator'!A135,'Lorri 401b'!N:N,0),0)</f>
        <v>4401236.6181114865</v>
      </c>
      <c r="S135" s="25">
        <f t="shared" ca="1" si="7"/>
        <v>6288322.0462241117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3525.4531757812501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7820.4732791855868</v>
      </c>
      <c r="K136" s="25">
        <f t="shared" si="4"/>
        <v>20171.771259384055</v>
      </c>
      <c r="L136" s="25"/>
      <c r="N136" s="25">
        <f>'Combined Retirement'!$C$18/12</f>
        <v>39153.069999999992</v>
      </c>
      <c r="O136" s="25">
        <f t="shared" si="5"/>
        <v>11160.82546143035</v>
      </c>
      <c r="P136" s="25">
        <f t="shared" si="6"/>
        <v>27992.244538569641</v>
      </c>
      <c r="Q136" s="25">
        <f t="array" aca="1" ref="Q136" ca="1">INDEX('Isaac 401k'!L:L,MATCH('Retirement Calculator'!A136,'Isaac 401k'!N:N,0),0)</f>
        <v>1887095.2254785793</v>
      </c>
      <c r="R136" s="25">
        <f t="array" aca="1" ref="R136" ca="1">INDEX('Lorri 401b'!L:L,MATCH('Retirement Calculator'!A136,'Lorri 401b'!N:N,0),0)</f>
        <v>4399319.2837139862</v>
      </c>
      <c r="S136" s="25">
        <f t="shared" ca="1" si="7"/>
        <v>6286414.5091925655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3525.4531757812501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7820.4732791855868</v>
      </c>
      <c r="K137" s="25">
        <f t="shared" si="4"/>
        <v>20171.771259384055</v>
      </c>
      <c r="L137" s="25"/>
      <c r="N137" s="25">
        <f>'Combined Retirement'!$C$18/12</f>
        <v>39153.069999999992</v>
      </c>
      <c r="O137" s="25">
        <f t="shared" si="5"/>
        <v>11160.82546143035</v>
      </c>
      <c r="P137" s="25">
        <f t="shared" si="6"/>
        <v>27992.244538569641</v>
      </c>
      <c r="Q137" s="25">
        <f t="array" aca="1" ref="Q137" ca="1">INDEX('Isaac 401k'!L:L,MATCH('Retirement Calculator'!A137,'Isaac 401k'!N:N,0),0)</f>
        <v>1887105.0636668911</v>
      </c>
      <c r="R137" s="25">
        <f t="array" aca="1" ref="R137" ca="1">INDEX('Lorri 401b'!L:L,MATCH('Retirement Calculator'!A137,'Lorri 401b'!N:N,0),0)</f>
        <v>4397393.9604231631</v>
      </c>
      <c r="S137" s="25">
        <f t="shared" ca="1" si="7"/>
        <v>6284499.0240900544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3525.4531757812501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7820.4732791855868</v>
      </c>
      <c r="K138" s="25">
        <f t="shared" si="4"/>
        <v>20171.771259384055</v>
      </c>
      <c r="L138" s="25"/>
      <c r="N138" s="25">
        <f>'Combined Retirement'!$C$18/12</f>
        <v>39153.069999999992</v>
      </c>
      <c r="O138" s="25">
        <f t="shared" si="5"/>
        <v>11160.82546143035</v>
      </c>
      <c r="P138" s="25">
        <f t="shared" si="6"/>
        <v>27992.244538569641</v>
      </c>
      <c r="Q138" s="25">
        <f t="array" aca="1" ref="Q138" ca="1">INDEX('Isaac 401k'!L:L,MATCH('Retirement Calculator'!A138,'Isaac 401k'!N:N,0),0)</f>
        <v>1887114.9428476542</v>
      </c>
      <c r="R138" s="25">
        <f t="array" aca="1" ref="R138" ca="1">INDEX('Lorri 401b'!L:L,MATCH('Retirement Calculator'!A138,'Lorri 401b'!N:N,0),0)</f>
        <v>4395460.6149519617</v>
      </c>
      <c r="S138" s="25">
        <f t="shared" ca="1" si="7"/>
        <v>6282575.5577996159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3525.4531757812501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7820.4732791855868</v>
      </c>
      <c r="K139" s="25">
        <f t="shared" si="4"/>
        <v>20171.771259384055</v>
      </c>
      <c r="L139" s="25"/>
      <c r="N139" s="25">
        <f>'Combined Retirement'!$C$18/12</f>
        <v>39153.069999999992</v>
      </c>
      <c r="O139" s="25">
        <f t="shared" si="5"/>
        <v>11160.82546143035</v>
      </c>
      <c r="P139" s="25">
        <f t="shared" si="6"/>
        <v>27992.244538569641</v>
      </c>
      <c r="Q139" s="25">
        <f t="array" aca="1" ref="Q139" ca="1">INDEX('Isaac 401k'!L:L,MATCH('Retirement Calculator'!A139,'Isaac 401k'!N:N,0),0)</f>
        <v>1887124.8631916705</v>
      </c>
      <c r="R139" s="25">
        <f t="array" aca="1" ref="R139" ca="1">INDEX('Lorri 401b'!L:L,MATCH('Retirement Calculator'!A139,'Lorri 401b'!N:N,0),0)</f>
        <v>4393519.2138746297</v>
      </c>
      <c r="S139" s="25">
        <f t="shared" ca="1" si="7"/>
        <v>6280644.0770663004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3525.4531757812501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7820.4732791855868</v>
      </c>
      <c r="K140" s="25">
        <f t="shared" si="4"/>
        <v>20171.771259384055</v>
      </c>
      <c r="L140" s="25"/>
      <c r="N140" s="25">
        <f>'Combined Retirement'!$C$18/12</f>
        <v>39153.069999999992</v>
      </c>
      <c r="O140" s="25">
        <f t="shared" si="5"/>
        <v>11160.82546143035</v>
      </c>
      <c r="P140" s="25">
        <f t="shared" si="6"/>
        <v>27992.244538569641</v>
      </c>
      <c r="Q140" s="25">
        <f t="array" aca="1" ref="Q140" ca="1">INDEX('Isaac 401k'!L:L,MATCH('Retirement Calculator'!A140,'Isaac 401k'!N:N,0),0)</f>
        <v>1887134.8248704537</v>
      </c>
      <c r="R140" s="25">
        <f t="array" aca="1" ref="R140" ca="1">INDEX('Lorri 401b'!L:L,MATCH('Retirement Calculator'!A140,'Lorri 401b'!N:N,0),0)</f>
        <v>4391569.7236261424</v>
      </c>
      <c r="S140" s="25">
        <f t="shared" ca="1" si="7"/>
        <v>6278704.5484965965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3525.4531757812501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7820.4732791855868</v>
      </c>
      <c r="K141" s="25">
        <f t="shared" si="4"/>
        <v>20171.771259384055</v>
      </c>
      <c r="L141" s="25"/>
      <c r="N141" s="25">
        <f>'Combined Retirement'!$C$18/12</f>
        <v>39153.069999999992</v>
      </c>
      <c r="O141" s="25">
        <f t="shared" si="5"/>
        <v>11160.82546143035</v>
      </c>
      <c r="P141" s="25">
        <f t="shared" si="6"/>
        <v>27992.244538569641</v>
      </c>
      <c r="Q141" s="25">
        <f t="array" aca="1" ref="Q141" ca="1">INDEX('Isaac 401k'!L:L,MATCH('Retirement Calculator'!A141,'Isaac 401k'!N:N,0),0)</f>
        <v>1887144.8280562316</v>
      </c>
      <c r="R141" s="25">
        <f t="array" aca="1" ref="R141" ca="1">INDEX('Lorri 401b'!L:L,MATCH('Retirement Calculator'!A141,'Lorri 401b'!N:N,0),0)</f>
        <v>4389612.11050162</v>
      </c>
      <c r="S141" s="25">
        <f t="shared" ca="1" si="7"/>
        <v>6276756.9385578521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3525.4531757812501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7820.4732791855868</v>
      </c>
      <c r="K142" s="25">
        <f t="shared" si="4"/>
        <v>20171.771259384055</v>
      </c>
      <c r="L142" s="25"/>
      <c r="N142" s="25">
        <f>'Combined Retirement'!$C$18/12</f>
        <v>39153.069999999992</v>
      </c>
      <c r="O142" s="25">
        <f t="shared" si="5"/>
        <v>11160.82546143035</v>
      </c>
      <c r="P142" s="25">
        <f t="shared" si="6"/>
        <v>27992.244538569641</v>
      </c>
      <c r="Q142" s="25">
        <f t="array" aca="1" ref="Q142" ca="1">INDEX('Isaac 401k'!L:L,MATCH('Retirement Calculator'!A142,'Isaac 401k'!N:N,0),0)</f>
        <v>1887154.8729219504</v>
      </c>
      <c r="R142" s="25">
        <f t="array" aca="1" ref="R142" ca="1">INDEX('Lorri 401b'!L:L,MATCH('Retirement Calculator'!A142,'Lorri 401b'!N:N,0),0)</f>
        <v>4387646.340655745</v>
      </c>
      <c r="S142" s="25">
        <f t="shared" ca="1" si="7"/>
        <v>6274801.2135776952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3525.4531757812501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7820.4732791855868</v>
      </c>
      <c r="K143" s="25">
        <f t="shared" si="4"/>
        <v>20171.771259384055</v>
      </c>
      <c r="L143" s="25"/>
      <c r="N143" s="25">
        <f>'Combined Retirement'!$C$18/12</f>
        <v>39153.069999999992</v>
      </c>
      <c r="O143" s="25">
        <f t="shared" si="5"/>
        <v>11160.82546143035</v>
      </c>
      <c r="P143" s="25">
        <f t="shared" si="6"/>
        <v>27992.244538569641</v>
      </c>
      <c r="Q143" s="25">
        <f t="array" aca="1" ref="Q143" ca="1">INDEX('Isaac 401k'!L:L,MATCH('Retirement Calculator'!A143,'Isaac 401k'!N:N,0),0)</f>
        <v>1887164.9596412764</v>
      </c>
      <c r="R143" s="25">
        <f t="array" aca="1" ref="R143" ca="1">INDEX('Lorri 401b'!L:L,MATCH('Retirement Calculator'!A143,'Lorri 401b'!N:N,0),0)</f>
        <v>4385672.380102179</v>
      </c>
      <c r="S143" s="25">
        <f t="shared" ca="1" si="7"/>
        <v>6272837.3397434559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3525.4531757812501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7820.4732791855868</v>
      </c>
      <c r="K144" s="25">
        <f t="shared" si="4"/>
        <v>20171.771259384055</v>
      </c>
      <c r="L144" s="25"/>
      <c r="N144" s="25">
        <f>'Combined Retirement'!$C$18/12</f>
        <v>39153.069999999992</v>
      </c>
      <c r="O144" s="25">
        <f t="shared" si="5"/>
        <v>11160.82546143035</v>
      </c>
      <c r="P144" s="25">
        <f t="shared" si="6"/>
        <v>27992.244538569641</v>
      </c>
      <c r="Q144" s="25">
        <f t="array" aca="1" ref="Q144" ca="1">INDEX('Isaac 401k'!L:L,MATCH('Retirement Calculator'!A144,'Isaac 401k'!N:N,0),0)</f>
        <v>1887175.0883885995</v>
      </c>
      <c r="R144" s="25">
        <f t="array" aca="1" ref="R144" ca="1">INDEX('Lorri 401b'!L:L,MATCH('Retirement Calculator'!A144,'Lorri 401b'!N:N,0),0)</f>
        <v>4383690.1947129732</v>
      </c>
      <c r="S144" s="25">
        <f t="shared" ca="1" si="7"/>
        <v>6270865.2831015727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3525.4531757812501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7820.4732791855868</v>
      </c>
      <c r="K145" s="25">
        <f t="shared" si="4"/>
        <v>20171.771259384055</v>
      </c>
      <c r="L145" s="25"/>
      <c r="N145" s="25">
        <f>'Combined Retirement'!$C$18/12</f>
        <v>39153.069999999992</v>
      </c>
      <c r="O145" s="25">
        <f t="shared" si="5"/>
        <v>11160.82546143035</v>
      </c>
      <c r="P145" s="25">
        <f t="shared" si="6"/>
        <v>27992.244538569641</v>
      </c>
      <c r="Q145" s="25">
        <f t="array" aca="1" ref="Q145" ca="1">INDEX('Isaac 401k'!L:L,MATCH('Retirement Calculator'!A145,'Isaac 401k'!N:N,0),0)</f>
        <v>1887185.2593390364</v>
      </c>
      <c r="R145" s="25">
        <f t="array" aca="1" ref="R145" ca="1">INDEX('Lorri 401b'!L:L,MATCH('Retirement Calculator'!A145,'Lorri 401b'!N:N,0),0)</f>
        <v>4381699.7502179788</v>
      </c>
      <c r="S145" s="25">
        <f t="shared" ca="1" si="7"/>
        <v>6268885.0095570153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3525.4531757812501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7820.4732791855868</v>
      </c>
      <c r="K146" s="25">
        <f t="shared" si="4"/>
        <v>20171.771259384055</v>
      </c>
      <c r="L146" s="25"/>
      <c r="N146" s="25">
        <f>'Combined Retirement'!$C$18/12</f>
        <v>39153.069999999992</v>
      </c>
      <c r="O146" s="25">
        <f t="shared" si="5"/>
        <v>11160.82546143035</v>
      </c>
      <c r="P146" s="25">
        <f t="shared" si="6"/>
        <v>27992.244538569641</v>
      </c>
      <c r="Q146" s="25">
        <f t="array" aca="1" ref="Q146" ca="1">INDEX('Isaac 401k'!L:L,MATCH('Retirement Calculator'!A146,'Isaac 401k'!N:N,0),0)</f>
        <v>1887195.4726684336</v>
      </c>
      <c r="R146" s="25">
        <f t="array" aca="1" ref="R146" ca="1">INDEX('Lorri 401b'!L:L,MATCH('Retirement Calculator'!A146,'Lorri 401b'!N:N,0),0)</f>
        <v>4379701.012204255</v>
      </c>
      <c r="S146" s="25">
        <f t="shared" ca="1" si="7"/>
        <v>6266896.4848726885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3525.4531757812501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7820.4732791855868</v>
      </c>
      <c r="K147" s="25">
        <f t="shared" si="4"/>
        <v>20171.771259384055</v>
      </c>
      <c r="L147" s="25"/>
      <c r="N147" s="25">
        <f>'Combined Retirement'!$C$18/12</f>
        <v>39153.069999999992</v>
      </c>
      <c r="O147" s="25">
        <f t="shared" si="5"/>
        <v>11160.82546143035</v>
      </c>
      <c r="P147" s="25">
        <f t="shared" si="6"/>
        <v>27992.244538569641</v>
      </c>
      <c r="Q147" s="25">
        <f t="array" aca="1" ref="Q147" ca="1">INDEX('Isaac 401k'!L:L,MATCH('Retirement Calculator'!A147,'Isaac 401k'!N:N,0),0)</f>
        <v>1887205.7285533699</v>
      </c>
      <c r="R147" s="25">
        <f t="array" aca="1" ref="R147" ca="1">INDEX('Lorri 401b'!L:L,MATCH('Retirement Calculator'!A147,'Lorri 401b'!N:N,0),0)</f>
        <v>4377693.9461154742</v>
      </c>
      <c r="S147" s="25">
        <f t="shared" ca="1" si="7"/>
        <v>6264899.6746688439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3525.4531757812501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7820.4732791855868</v>
      </c>
      <c r="K148" s="25">
        <f t="shared" si="4"/>
        <v>20171.771259384055</v>
      </c>
      <c r="L148" s="25"/>
      <c r="N148" s="25">
        <f>'Combined Retirement'!$C$18/12</f>
        <v>39153.069999999992</v>
      </c>
      <c r="O148" s="25">
        <f t="shared" si="5"/>
        <v>11160.82546143035</v>
      </c>
      <c r="P148" s="25">
        <f t="shared" si="6"/>
        <v>27992.244538569641</v>
      </c>
      <c r="Q148" s="25">
        <f t="array" aca="1" ref="Q148" ca="1">INDEX('Isaac 401k'!L:L,MATCH('Retirement Calculator'!A148,'Isaac 401k'!N:N,0),0)</f>
        <v>1887216.0271711601</v>
      </c>
      <c r="R148" s="25">
        <f t="array" aca="1" ref="R148" ca="1">INDEX('Lorri 401b'!L:L,MATCH('Retirement Calculator'!A148,'Lorri 401b'!N:N,0),0)</f>
        <v>4375678.5172513239</v>
      </c>
      <c r="S148" s="25">
        <f t="shared" ca="1" si="7"/>
        <v>6262894.544422484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3525.4531757812501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7820.4732791855868</v>
      </c>
      <c r="K149" s="25">
        <f t="shared" si="4"/>
        <v>20171.771259384055</v>
      </c>
      <c r="L149" s="25"/>
      <c r="N149" s="25">
        <f>'Combined Retirement'!$C$18/12</f>
        <v>39153.069999999992</v>
      </c>
      <c r="O149" s="25">
        <f t="shared" si="5"/>
        <v>11160.82546143035</v>
      </c>
      <c r="P149" s="25">
        <f t="shared" si="6"/>
        <v>27992.244538569641</v>
      </c>
      <c r="Q149" s="25">
        <f t="array" aca="1" ref="Q149" ca="1">INDEX('Isaac 401k'!L:L,MATCH('Retirement Calculator'!A149,'Isaac 401k'!N:N,0),0)</f>
        <v>1887226.3686998577</v>
      </c>
      <c r="R149" s="25">
        <f t="array" aca="1" ref="R149" ca="1">INDEX('Lorri 401b'!L:L,MATCH('Retirement Calculator'!A149,'Lorri 401b'!N:N,0),0)</f>
        <v>4373654.6907669064</v>
      </c>
      <c r="S149" s="25">
        <f t="shared" ca="1" si="7"/>
        <v>6260881.0594667643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3525.4531757812501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7820.4732791855868</v>
      </c>
      <c r="K150" s="25">
        <f t="shared" si="4"/>
        <v>20171.771259384055</v>
      </c>
      <c r="L150" s="25"/>
      <c r="N150" s="25">
        <f>'Combined Retirement'!$C$18/12</f>
        <v>39153.069999999992</v>
      </c>
      <c r="O150" s="25">
        <f t="shared" si="5"/>
        <v>11160.82546143035</v>
      </c>
      <c r="P150" s="25">
        <f t="shared" si="6"/>
        <v>27992.244538569641</v>
      </c>
      <c r="Q150" s="25">
        <f t="array" aca="1" ref="Q150" ca="1">INDEX('Isaac 401k'!L:L,MATCH('Retirement Calculator'!A150,'Isaac 401k'!N:N,0),0)</f>
        <v>1887236.7533182583</v>
      </c>
      <c r="R150" s="25">
        <f t="array" aca="1" ref="R150" ca="1">INDEX('Lorri 401b'!L:L,MATCH('Retirement Calculator'!A150,'Lorri 401b'!N:N,0),0)</f>
        <v>4371622.4316721372</v>
      </c>
      <c r="S150" s="25">
        <f t="shared" ca="1" si="7"/>
        <v>6258859.1849903958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3525.4531757812501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7820.4732791855868</v>
      </c>
      <c r="K151" s="25">
        <f t="shared" si="4"/>
        <v>20171.771259384055</v>
      </c>
      <c r="L151" s="25"/>
      <c r="N151" s="25">
        <f>'Combined Retirement'!$C$18/12</f>
        <v>39153.069999999992</v>
      </c>
      <c r="O151" s="25">
        <f t="shared" si="5"/>
        <v>11160.82546143035</v>
      </c>
      <c r="P151" s="25">
        <f t="shared" si="6"/>
        <v>27992.244538569641</v>
      </c>
      <c r="Q151" s="25">
        <f t="array" aca="1" ref="Q151" ca="1">INDEX('Isaac 401k'!L:L,MATCH('Retirement Calculator'!A151,'Isaac 401k'!N:N,0),0)</f>
        <v>1887247.1812059022</v>
      </c>
      <c r="R151" s="25">
        <f t="array" aca="1" ref="R151" ca="1">INDEX('Lorri 401b'!L:L,MATCH('Retirement Calculator'!A151,'Lorri 401b'!N:N,0),0)</f>
        <v>4369581.7048311392</v>
      </c>
      <c r="S151" s="25">
        <f t="shared" ca="1" si="7"/>
        <v>6256828.8860370414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3525.4531757812501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7820.4732791855868</v>
      </c>
      <c r="K152" s="25">
        <f t="shared" si="4"/>
        <v>20171.771259384055</v>
      </c>
      <c r="L152" s="25"/>
      <c r="N152" s="25">
        <f>'Combined Retirement'!$C$18/12</f>
        <v>39153.069999999992</v>
      </c>
      <c r="O152" s="25">
        <f t="shared" si="5"/>
        <v>11160.82546143035</v>
      </c>
      <c r="P152" s="25">
        <f t="shared" si="6"/>
        <v>27992.244538569641</v>
      </c>
      <c r="Q152" s="25">
        <f t="array" aca="1" ref="Q152" ca="1">INDEX('Isaac 401k'!L:L,MATCH('Retirement Calculator'!A152,'Isaac 401k'!N:N,0),0)</f>
        <v>1887257.6525430779</v>
      </c>
      <c r="R152" s="25">
        <f t="array" aca="1" ref="R152" ca="1">INDEX('Lorri 401b'!L:L,MATCH('Retirement Calculator'!A152,'Lorri 401b'!N:N,0),0)</f>
        <v>4367532.4749616375</v>
      </c>
      <c r="S152" s="25">
        <f t="shared" ca="1" si="7"/>
        <v>6254790.1275047157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3525.4531757812501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7820.4732791855868</v>
      </c>
      <c r="K153" s="25">
        <f t="shared" si="4"/>
        <v>20171.771259384055</v>
      </c>
      <c r="L153" s="25"/>
      <c r="N153" s="25">
        <f>'Combined Retirement'!$C$18/12</f>
        <v>39153.069999999992</v>
      </c>
      <c r="O153" s="25">
        <f t="shared" si="5"/>
        <v>11160.82546143035</v>
      </c>
      <c r="P153" s="25">
        <f t="shared" si="6"/>
        <v>27992.244538569641</v>
      </c>
      <c r="Q153" s="25">
        <f t="array" aca="1" ref="Q153" ca="1">INDEX('Isaac 401k'!L:L,MATCH('Retirement Calculator'!A153,'Isaac 401k'!N:N,0),0)</f>
        <v>1887268.1675108252</v>
      </c>
      <c r="R153" s="25">
        <f t="array" aca="1" ref="R153" ca="1">INDEX('Lorri 401b'!L:L,MATCH('Retirement Calculator'!A153,'Lorri 401b'!N:N,0),0)</f>
        <v>4365474.7066343464</v>
      </c>
      <c r="S153" s="25">
        <f t="shared" ca="1" si="7"/>
        <v>6252742.8741451716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3525.4531757812501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7820.4732791855868</v>
      </c>
      <c r="K154" s="25">
        <f t="shared" si="4"/>
        <v>20171.771259384055</v>
      </c>
      <c r="L154" s="25"/>
      <c r="N154" s="25">
        <f>'Combined Retirement'!$C$18/12</f>
        <v>39153.069999999992</v>
      </c>
      <c r="O154" s="25">
        <f t="shared" si="5"/>
        <v>11160.82546143035</v>
      </c>
      <c r="P154" s="25">
        <f t="shared" si="6"/>
        <v>27992.244538569641</v>
      </c>
      <c r="Q154" s="25">
        <f t="array" aca="1" ref="Q154" ca="1">INDEX('Isaac 401k'!L:L,MATCH('Retirement Calculator'!A154,'Isaac 401k'!N:N,0),0)</f>
        <v>1887278.7262909382</v>
      </c>
      <c r="R154" s="25">
        <f t="array" aca="1" ref="R154" ca="1">INDEX('Lorri 401b'!L:L,MATCH('Retirement Calculator'!A154,'Lorri 401b'!N:N,0),0)</f>
        <v>4363408.3642723579</v>
      </c>
      <c r="S154" s="25">
        <f t="shared" ca="1" si="7"/>
        <v>6250687.0905632963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3525.4531757812501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7820.4732791855868</v>
      </c>
      <c r="K155" s="25">
        <f t="shared" si="4"/>
        <v>20171.771259384055</v>
      </c>
      <c r="L155" s="25"/>
      <c r="N155" s="25">
        <f>'Combined Retirement'!$C$18/12</f>
        <v>39153.069999999992</v>
      </c>
      <c r="O155" s="25">
        <f t="shared" si="5"/>
        <v>11160.82546143035</v>
      </c>
      <c r="P155" s="25">
        <f t="shared" si="6"/>
        <v>27992.244538569641</v>
      </c>
      <c r="Q155" s="25">
        <f t="array" aca="1" ref="Q155" ca="1">INDEX('Isaac 401k'!L:L,MATCH('Retirement Calculator'!A155,'Isaac 401k'!N:N,0),0)</f>
        <v>1887289.3290659683</v>
      </c>
      <c r="R155" s="25">
        <f t="array" aca="1" ref="R155" ca="1">INDEX('Lorri 401b'!L:L,MATCH('Retirement Calculator'!A155,'Lorri 401b'!N:N,0),0)</f>
        <v>4361333.4121505274</v>
      </c>
      <c r="S155" s="25">
        <f t="shared" ca="1" si="7"/>
        <v>6248622.7412164956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3525.4531757812501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7820.4732791855868</v>
      </c>
      <c r="K156" s="25">
        <f t="shared" si="4"/>
        <v>20171.771259384055</v>
      </c>
      <c r="L156" s="25"/>
      <c r="N156" s="25">
        <f>'Combined Retirement'!$C$18/12</f>
        <v>39153.069999999992</v>
      </c>
      <c r="O156" s="25">
        <f t="shared" si="5"/>
        <v>11160.82546143035</v>
      </c>
      <c r="P156" s="25">
        <f t="shared" si="6"/>
        <v>27992.244538569641</v>
      </c>
      <c r="Q156" s="25">
        <f t="array" aca="1" ref="Q156" ca="1">INDEX('Isaac 401k'!L:L,MATCH('Retirement Calculator'!A156,'Isaac 401k'!N:N,0),0)</f>
        <v>1887299.9760192276</v>
      </c>
      <c r="R156" s="25">
        <f t="array" aca="1" ref="R156" ca="1">INDEX('Lorri 401b'!L:L,MATCH('Retirement Calculator'!A156,'Lorri 401b'!N:N,0),0)</f>
        <v>4359249.8143948559</v>
      </c>
      <c r="S156" s="25">
        <f t="shared" ca="1" si="7"/>
        <v>6246549.7904140837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3525.4531757812501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7820.4732791855868</v>
      </c>
      <c r="K157" s="25">
        <f t="shared" si="4"/>
        <v>20171.771259384055</v>
      </c>
      <c r="L157" s="25"/>
      <c r="N157" s="25">
        <f>'Combined Retirement'!$C$18/12</f>
        <v>39153.069999999992</v>
      </c>
      <c r="O157" s="25">
        <f t="shared" si="5"/>
        <v>11160.82546143035</v>
      </c>
      <c r="P157" s="25">
        <f t="shared" si="6"/>
        <v>27992.244538569641</v>
      </c>
      <c r="Q157" s="25">
        <f t="array" aca="1" ref="Q157" ca="1">INDEX('Isaac 401k'!L:L,MATCH('Retirement Calculator'!A157,'Isaac 401k'!N:N,0),0)</f>
        <v>1887310.6673347922</v>
      </c>
      <c r="R157" s="25">
        <f t="array" aca="1" ref="R157" ca="1">INDEX('Lorri 401b'!L:L,MATCH('Retirement Calculator'!A157,'Lorri 401b'!N:N,0),0)</f>
        <v>4357157.5349818692</v>
      </c>
      <c r="S157" s="25">
        <f t="shared" ca="1" si="7"/>
        <v>6244468.2023166614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3525.4531757812501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7820.4732791855868</v>
      </c>
      <c r="K158" s="25">
        <f t="shared" si="4"/>
        <v>20171.771259384055</v>
      </c>
      <c r="L158" s="25"/>
      <c r="N158" s="25">
        <f>'Combined Retirement'!$C$18/12</f>
        <v>39153.069999999992</v>
      </c>
      <c r="O158" s="25">
        <f t="shared" si="5"/>
        <v>11160.82546143035</v>
      </c>
      <c r="P158" s="25">
        <f t="shared" si="6"/>
        <v>27992.244538569641</v>
      </c>
      <c r="Q158" s="25">
        <f t="array" aca="1" ref="Q158" ca="1">INDEX('Isaac 401k'!L:L,MATCH('Retirement Calculator'!A158,'Isaac 401k'!N:N,0),0)</f>
        <v>1887321.403197505</v>
      </c>
      <c r="R158" s="25">
        <f t="array" aca="1" ref="R158" ca="1">INDEX('Lorri 401b'!L:L,MATCH('Retirement Calculator'!A158,'Lorri 401b'!N:N,0),0)</f>
        <v>4355056.5377379954</v>
      </c>
      <c r="S158" s="25">
        <f t="shared" ca="1" si="7"/>
        <v>6242377.9409355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3525.4531757812501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7820.4732791855868</v>
      </c>
      <c r="K159" s="25">
        <f t="shared" si="4"/>
        <v>20171.771259384055</v>
      </c>
      <c r="L159" s="25"/>
      <c r="N159" s="25">
        <f>'Combined Retirement'!$C$18/12</f>
        <v>39153.069999999992</v>
      </c>
      <c r="O159" s="25">
        <f t="shared" si="5"/>
        <v>11160.82546143035</v>
      </c>
      <c r="P159" s="25">
        <f t="shared" si="6"/>
        <v>27992.244538569641</v>
      </c>
      <c r="Q159" s="25">
        <f t="array" aca="1" ref="Q159" ca="1">INDEX('Isaac 401k'!L:L,MATCH('Retirement Calculator'!A159,'Isaac 401k'!N:N,0),0)</f>
        <v>1887332.1837929792</v>
      </c>
      <c r="R159" s="25">
        <f t="array" aca="1" ref="R159" ca="1">INDEX('Lorri 401b'!L:L,MATCH('Retirement Calculator'!A159,'Lorri 401b'!N:N,0),0)</f>
        <v>4352946.7863389384</v>
      </c>
      <c r="S159" s="25">
        <f t="shared" ca="1" si="7"/>
        <v>6240278.9701319179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3525.4531757812501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7820.4732791855868</v>
      </c>
      <c r="K160" s="25">
        <f t="shared" si="4"/>
        <v>20171.771259384055</v>
      </c>
      <c r="L160" s="25"/>
      <c r="N160" s="25">
        <f>'Combined Retirement'!$C$18/12</f>
        <v>39153.069999999992</v>
      </c>
      <c r="O160" s="25">
        <f t="shared" si="5"/>
        <v>11160.82546143035</v>
      </c>
      <c r="P160" s="25">
        <f t="shared" si="6"/>
        <v>27992.244538569641</v>
      </c>
      <c r="Q160" s="25">
        <f t="array" aca="1" ref="Q160" ca="1">INDEX('Isaac 401k'!L:L,MATCH('Retirement Calculator'!A160,'Isaac 401k'!N:N,0),0)</f>
        <v>1887343.009307601</v>
      </c>
      <c r="R160" s="25">
        <f t="array" aca="1" ref="R160" ca="1">INDEX('Lorri 401b'!L:L,MATCH('Retirement Calculator'!A160,'Lorri 401b'!N:N,0),0)</f>
        <v>4350828.2443090519</v>
      </c>
      <c r="S160" s="25">
        <f t="shared" ca="1" si="7"/>
        <v>6238171.2536166534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3525.4531757812501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7820.4732791855868</v>
      </c>
      <c r="K161" s="25">
        <f t="shared" si="4"/>
        <v>20171.771259384055</v>
      </c>
      <c r="L161" s="25"/>
      <c r="N161" s="25">
        <f>'Combined Retirement'!$C$18/12</f>
        <v>39153.069999999992</v>
      </c>
      <c r="O161" s="25">
        <f t="shared" si="5"/>
        <v>11160.82546143035</v>
      </c>
      <c r="P161" s="25">
        <f t="shared" si="6"/>
        <v>27992.244538569641</v>
      </c>
      <c r="Q161" s="25">
        <f t="array" aca="1" ref="Q161" ca="1">INDEX('Isaac 401k'!L:L,MATCH('Retirement Calculator'!A161,'Isaac 401k'!N:N,0),0)</f>
        <v>1887353.8799285339</v>
      </c>
      <c r="R161" s="25">
        <f t="array" aca="1" ref="R161" ca="1">INDEX('Lorri 401b'!L:L,MATCH('Retirement Calculator'!A161,'Lorri 401b'!N:N,0),0)</f>
        <v>4348700.875020708</v>
      </c>
      <c r="S161" s="25">
        <f t="shared" ca="1" si="7"/>
        <v>6236054.7549492419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3525.4531757812501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7820.4732791855868</v>
      </c>
      <c r="K162" s="25">
        <f t="shared" si="4"/>
        <v>20171.771259384055</v>
      </c>
      <c r="L162" s="25"/>
      <c r="N162" s="25">
        <f>'Combined Retirement'!$C$18/12</f>
        <v>39153.069999999992</v>
      </c>
      <c r="O162" s="25">
        <f t="shared" si="5"/>
        <v>11160.82546143035</v>
      </c>
      <c r="P162" s="25">
        <f t="shared" si="6"/>
        <v>27992.244538569641</v>
      </c>
      <c r="Q162" s="25">
        <f t="array" aca="1" ref="Q162" ca="1">INDEX('Isaac 401k'!L:L,MATCH('Retirement Calculator'!A162,'Isaac 401k'!N:N,0),0)</f>
        <v>1887364.7958437207</v>
      </c>
      <c r="R162" s="25">
        <f t="array" aca="1" ref="R162" ca="1">INDEX('Lorri 401b'!L:L,MATCH('Retirement Calculator'!A162,'Lorri 401b'!N:N,0),0)</f>
        <v>4346564.6416936629</v>
      </c>
      <c r="S162" s="25">
        <f t="shared" ca="1" si="7"/>
        <v>6233929.4375373833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3525.4531757812501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7820.4732791855868</v>
      </c>
      <c r="K163" s="25">
        <f t="shared" si="4"/>
        <v>20171.771259384055</v>
      </c>
      <c r="L163" s="25"/>
      <c r="N163" s="25">
        <f>'Combined Retirement'!$C$18/12</f>
        <v>39153.069999999992</v>
      </c>
      <c r="O163" s="25">
        <f t="shared" si="5"/>
        <v>11160.82546143035</v>
      </c>
      <c r="P163" s="25">
        <f t="shared" si="6"/>
        <v>27992.244538569641</v>
      </c>
      <c r="Q163" s="25">
        <f t="array" aca="1" ref="Q163" ca="1">INDEX('Isaac 401k'!L:L,MATCH('Retirement Calculator'!A163,'Isaac 401k'!N:N,0),0)</f>
        <v>1887375.7572418873</v>
      </c>
      <c r="R163" s="25">
        <f t="array" aca="1" ref="R163" ca="1">INDEX('Lorri 401b'!L:L,MATCH('Retirement Calculator'!A163,'Lorri 401b'!N:N,0),0)</f>
        <v>4344419.5073944218</v>
      </c>
      <c r="S163" s="25">
        <f t="shared" ca="1" si="7"/>
        <v>6231795.2646363089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3525.4531757812501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7820.4732791855868</v>
      </c>
      <c r="K164" s="25">
        <f t="shared" si="4"/>
        <v>20171.771259384055</v>
      </c>
      <c r="L164" s="25"/>
      <c r="N164" s="25">
        <f>'Combined Retirement'!$C$18/12</f>
        <v>39153.069999999992</v>
      </c>
      <c r="O164" s="25">
        <f t="shared" si="5"/>
        <v>11160.82546143035</v>
      </c>
      <c r="P164" s="25">
        <f t="shared" si="6"/>
        <v>27992.244538569641</v>
      </c>
      <c r="Q164" s="25">
        <f t="array" aca="1" ref="Q164" ca="1">INDEX('Isaac 401k'!L:L,MATCH('Retirement Calculator'!A164,'Isaac 401k'!N:N,0),0)</f>
        <v>1887386.7643125462</v>
      </c>
      <c r="R164" s="25">
        <f t="array" aca="1" ref="R164" ca="1">INDEX('Lorri 401b'!L:L,MATCH('Retirement Calculator'!A164,'Lorri 401b'!N:N,0),0)</f>
        <v>4342265.4350356003</v>
      </c>
      <c r="S164" s="25">
        <f t="shared" ca="1" si="7"/>
        <v>6229652.1993481461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3525.4531757812501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7820.4732791855868</v>
      </c>
      <c r="K165" s="25">
        <f t="shared" si="4"/>
        <v>20171.771259384055</v>
      </c>
      <c r="L165" s="25"/>
      <c r="N165" s="25">
        <f>'Combined Retirement'!$C$18/12</f>
        <v>39153.069999999992</v>
      </c>
      <c r="O165" s="25">
        <f t="shared" si="5"/>
        <v>11160.82546143035</v>
      </c>
      <c r="P165" s="25">
        <f t="shared" si="6"/>
        <v>27992.244538569641</v>
      </c>
      <c r="Q165" s="25">
        <f t="array" aca="1" ref="Q165" ca="1">INDEX('Isaac 401k'!L:L,MATCH('Retirement Calculator'!A165,'Isaac 401k'!N:N,0),0)</f>
        <v>1887397.8172459996</v>
      </c>
      <c r="R165" s="25">
        <f t="array" aca="1" ref="R165" ca="1">INDEX('Lorri 401b'!L:L,MATCH('Retirement Calculator'!A165,'Lorri 401b'!N:N,0),0)</f>
        <v>4340102.387375284</v>
      </c>
      <c r="S165" s="25">
        <f t="shared" ca="1" si="7"/>
        <v>6227500.2046212833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3525.4531757812501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7820.4732791855868</v>
      </c>
      <c r="K166" s="25">
        <f t="shared" si="4"/>
        <v>20171.771259384055</v>
      </c>
      <c r="L166" s="25"/>
      <c r="N166" s="25">
        <f>'Combined Retirement'!$C$18/12</f>
        <v>39153.069999999992</v>
      </c>
      <c r="O166" s="25">
        <f t="shared" si="5"/>
        <v>11160.82546143035</v>
      </c>
      <c r="P166" s="25">
        <f t="shared" si="6"/>
        <v>27992.244538569641</v>
      </c>
      <c r="Q166" s="25">
        <f t="array" aca="1" ref="Q166" ca="1">INDEX('Isaac 401k'!L:L,MATCH('Retirement Calculator'!A166,'Isaac 401k'!N:N,0),0)</f>
        <v>1887408.9162333424</v>
      </c>
      <c r="R166" s="25">
        <f t="array" aca="1" ref="R166" ca="1">INDEX('Lorri 401b'!L:L,MATCH('Retirement Calculator'!A166,'Lorri 401b'!N:N,0),0)</f>
        <v>4337930.3270163825</v>
      </c>
      <c r="S166" s="25">
        <f t="shared" ca="1" si="7"/>
        <v>6225339.2432497246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3525.4531757812501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7820.4732791855868</v>
      </c>
      <c r="K167" s="25">
        <f t="shared" si="4"/>
        <v>20171.771259384055</v>
      </c>
      <c r="L167" s="25"/>
      <c r="N167" s="25">
        <f>'Combined Retirement'!$C$18/12</f>
        <v>39153.069999999992</v>
      </c>
      <c r="O167" s="25">
        <f t="shared" si="5"/>
        <v>11160.82546143035</v>
      </c>
      <c r="P167" s="25">
        <f t="shared" si="6"/>
        <v>27992.244538569641</v>
      </c>
      <c r="Q167" s="25">
        <f t="array" aca="1" ref="Q167" ca="1">INDEX('Isaac 401k'!L:L,MATCH('Retirement Calculator'!A167,'Isaac 401k'!N:N,0),0)</f>
        <v>1887420.0614664657</v>
      </c>
      <c r="R167" s="25">
        <f t="array" aca="1" ref="R167" ca="1">INDEX('Lorri 401b'!L:L,MATCH('Retirement Calculator'!A167,'Lorri 401b'!N:N,0),0)</f>
        <v>4335749.2164059859</v>
      </c>
      <c r="S167" s="25">
        <f t="shared" ca="1" si="7"/>
        <v>6223169.2778724516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3525.4531757812501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7820.4732791855868</v>
      </c>
      <c r="K168" s="25">
        <f t="shared" si="4"/>
        <v>20171.771259384055</v>
      </c>
      <c r="L168" s="25"/>
      <c r="N168" s="25">
        <f>'Combined Retirement'!$C$18/12</f>
        <v>39153.069999999992</v>
      </c>
      <c r="O168" s="25">
        <f t="shared" si="5"/>
        <v>11160.82546143035</v>
      </c>
      <c r="P168" s="25">
        <f t="shared" si="6"/>
        <v>27992.244538569641</v>
      </c>
      <c r="Q168" s="25">
        <f t="array" aca="1" ref="Q168" ca="1">INDEX('Isaac 401k'!L:L,MATCH('Retirement Calculator'!A168,'Isaac 401k'!N:N,0),0)</f>
        <v>1887431.2531380604</v>
      </c>
      <c r="R168" s="25">
        <f t="array" aca="1" ref="R168" ca="1">INDEX('Lorri 401b'!L:L,MATCH('Retirement Calculator'!A168,'Lorri 401b'!N:N,0),0)</f>
        <v>4333559.0178347128</v>
      </c>
      <c r="S168" s="25">
        <f t="shared" ca="1" si="7"/>
        <v>6220990.2709727734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3525.4531757812501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7820.4732791855868</v>
      </c>
      <c r="K169" s="25">
        <f t="shared" si="4"/>
        <v>20171.771259384055</v>
      </c>
      <c r="L169" s="25"/>
      <c r="N169" s="25">
        <f>'Combined Retirement'!$C$18/12</f>
        <v>39153.069999999992</v>
      </c>
      <c r="O169" s="25">
        <f t="shared" si="5"/>
        <v>11160.82546143035</v>
      </c>
      <c r="P169" s="25">
        <f t="shared" si="6"/>
        <v>27992.244538569641</v>
      </c>
      <c r="Q169" s="25">
        <f t="array" aca="1" ref="Q169" ca="1">INDEX('Isaac 401k'!L:L,MATCH('Retirement Calculator'!A169,'Isaac 401k'!N:N,0),0)</f>
        <v>1887442.4914416203</v>
      </c>
      <c r="R169" s="25">
        <f t="array" aca="1" ref="R169" ca="1">INDEX('Lorri 401b'!L:L,MATCH('Retirement Calculator'!A169,'Lorri 401b'!N:N,0),0)</f>
        <v>4331359.6934360592</v>
      </c>
      <c r="S169" s="25">
        <f t="shared" ca="1" si="7"/>
        <v>6218802.1848776797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3525.4531757812501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7820.4732791855868</v>
      </c>
      <c r="K170" s="25">
        <f t="shared" si="4"/>
        <v>20171.771259384055</v>
      </c>
      <c r="L170" s="25"/>
      <c r="N170" s="25">
        <f>'Combined Retirement'!$C$18/12</f>
        <v>39153.069999999992</v>
      </c>
      <c r="O170" s="25">
        <f t="shared" si="5"/>
        <v>11160.82546143035</v>
      </c>
      <c r="P170" s="25">
        <f t="shared" si="6"/>
        <v>27992.244538569641</v>
      </c>
      <c r="Q170" s="25">
        <f t="array" aca="1" ref="Q170" ca="1">INDEX('Isaac 401k'!L:L,MATCH('Retirement Calculator'!A170,'Isaac 401k'!N:N,0),0)</f>
        <v>1887453.7765714449</v>
      </c>
      <c r="R170" s="25">
        <f t="array" aca="1" ref="R170" ca="1">INDEX('Lorri 401b'!L:L,MATCH('Retirement Calculator'!A170,'Lorri 401b'!N:N,0),0)</f>
        <v>4329151.205185744</v>
      </c>
      <c r="S170" s="25">
        <f t="shared" ca="1" si="7"/>
        <v>6216604.9817571891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3525.4531757812501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7820.4732791855868</v>
      </c>
      <c r="K171" s="25">
        <f t="shared" si="4"/>
        <v>20171.771259384055</v>
      </c>
      <c r="L171" s="25"/>
      <c r="N171" s="25">
        <f>'Combined Retirement'!$C$18/12</f>
        <v>39153.069999999992</v>
      </c>
      <c r="O171" s="25">
        <f t="shared" si="5"/>
        <v>11160.82546143035</v>
      </c>
      <c r="P171" s="25">
        <f t="shared" si="6"/>
        <v>27992.244538569641</v>
      </c>
      <c r="Q171" s="25">
        <f t="array" aca="1" ref="Q171" ca="1">INDEX('Isaac 401k'!L:L,MATCH('Retirement Calculator'!A171,'Isaac 401k'!N:N,0),0)</f>
        <v>1887465.1087226437</v>
      </c>
      <c r="R171" s="25">
        <f t="array" aca="1" ref="R171" ca="1">INDEX('Lorri 401b'!L:L,MATCH('Retirement Calculator'!A171,'Lorri 401b'!N:N,0),0)</f>
        <v>4326933.5149010532</v>
      </c>
      <c r="S171" s="25">
        <f t="shared" ca="1" si="7"/>
        <v>6214398.6236236971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3525.4531757812501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7820.4732791855868</v>
      </c>
      <c r="K172" s="25">
        <f t="shared" si="4"/>
        <v>20171.771259384055</v>
      </c>
      <c r="L172" s="25"/>
      <c r="N172" s="25">
        <f>'Combined Retirement'!$C$18/12</f>
        <v>39153.069999999992</v>
      </c>
      <c r="O172" s="25">
        <f t="shared" si="5"/>
        <v>11160.82546143035</v>
      </c>
      <c r="P172" s="25">
        <f t="shared" si="6"/>
        <v>27992.244538569641</v>
      </c>
      <c r="Q172" s="25">
        <f t="array" aca="1" ref="Q172" ca="1">INDEX('Isaac 401k'!L:L,MATCH('Retirement Calculator'!A172,'Isaac 401k'!N:N,0),0)</f>
        <v>1887476.4880911391</v>
      </c>
      <c r="R172" s="25">
        <f t="array" aca="1" ref="R172" ca="1">INDEX('Lorri 401b'!L:L,MATCH('Retirement Calculator'!A172,'Lorri 401b'!N:N,0),0)</f>
        <v>4324706.5842401758</v>
      </c>
      <c r="S172" s="25">
        <f t="shared" ca="1" si="7"/>
        <v>6212183.0723313149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3525.4531757812501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7820.4732791855868</v>
      </c>
      <c r="K173" s="25">
        <f t="shared" si="4"/>
        <v>20171.771259384055</v>
      </c>
      <c r="L173" s="25"/>
      <c r="N173" s="25">
        <f>'Combined Retirement'!$C$18/12</f>
        <v>39153.069999999992</v>
      </c>
      <c r="O173" s="25">
        <f t="shared" si="5"/>
        <v>11160.82546143035</v>
      </c>
      <c r="P173" s="25">
        <f t="shared" si="6"/>
        <v>27992.244538569641</v>
      </c>
      <c r="Q173" s="25">
        <f t="array" aca="1" ref="Q173" ca="1">INDEX('Isaac 401k'!L:L,MATCH('Retirement Calculator'!A173,'Isaac 401k'!N:N,0),0)</f>
        <v>1887487.9148736701</v>
      </c>
      <c r="R173" s="25">
        <f t="array" aca="1" ref="R173" ca="1">INDEX('Lorri 401b'!L:L,MATCH('Retirement Calculator'!A173,'Lorri 401b'!N:N,0),0)</f>
        <v>4322470.3747015446</v>
      </c>
      <c r="S173" s="25">
        <f t="shared" ca="1" si="7"/>
        <v>6209958.2895752145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3525.4531757812501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7820.4732791855868</v>
      </c>
      <c r="K174" s="25">
        <f t="shared" si="4"/>
        <v>20171.771259384055</v>
      </c>
      <c r="L174" s="25"/>
      <c r="N174" s="25">
        <f>'Combined Retirement'!$C$18/12</f>
        <v>39153.069999999992</v>
      </c>
      <c r="O174" s="25">
        <f t="shared" si="5"/>
        <v>11160.82546143035</v>
      </c>
      <c r="P174" s="25">
        <f t="shared" si="6"/>
        <v>27992.244538569641</v>
      </c>
      <c r="Q174" s="25">
        <f t="array" aca="1" ref="Q174" ca="1">INDEX('Isaac 401k'!L:L,MATCH('Retirement Calculator'!A174,'Isaac 401k'!N:N,0),0)</f>
        <v>1887499.3892677948</v>
      </c>
      <c r="R174" s="25">
        <f t="array" aca="1" ref="R174" ca="1">INDEX('Lorri 401b'!L:L,MATCH('Retirement Calculator'!A174,'Lorri 401b'!N:N,0),0)</f>
        <v>4320224.8476231694</v>
      </c>
      <c r="S174" s="25">
        <f t="shared" ca="1" si="7"/>
        <v>6207724.2368909642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3525.4531757812501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7820.4732791855868</v>
      </c>
      <c r="K175" s="25">
        <f t="shared" si="4"/>
        <v>20171.771259384055</v>
      </c>
      <c r="L175" s="25"/>
      <c r="N175" s="25">
        <f>'Combined Retirement'!$C$18/12</f>
        <v>39153.069999999992</v>
      </c>
      <c r="O175" s="25">
        <f t="shared" si="5"/>
        <v>11160.82546143035</v>
      </c>
      <c r="P175" s="25">
        <f t="shared" si="6"/>
        <v>27992.244538569641</v>
      </c>
      <c r="Q175" s="25">
        <f t="array" aca="1" ref="Q175" ca="1">INDEX('Isaac 401k'!L:L,MATCH('Retirement Calculator'!A175,'Isaac 401k'!N:N,0),0)</f>
        <v>1887510.9114718952</v>
      </c>
      <c r="R175" s="25">
        <f t="array" aca="1" ref="R175" ca="1">INDEX('Lorri 401b'!L:L,MATCH('Retirement Calculator'!A175,'Lorri 401b'!N:N,0),0)</f>
        <v>4317969.964181968</v>
      </c>
      <c r="S175" s="25">
        <f t="shared" ca="1" si="7"/>
        <v>6205480.875653863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3525.4531757812501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7820.4732791855868</v>
      </c>
      <c r="K176" s="25">
        <f t="shared" si="4"/>
        <v>20171.771259384055</v>
      </c>
      <c r="L176" s="25"/>
      <c r="N176" s="25">
        <f>'Combined Retirement'!$C$18/12</f>
        <v>39153.069999999992</v>
      </c>
      <c r="O176" s="25">
        <f t="shared" si="5"/>
        <v>11160.82546143035</v>
      </c>
      <c r="P176" s="25">
        <f t="shared" si="6"/>
        <v>27992.244538569641</v>
      </c>
      <c r="Q176" s="25">
        <f t="array" aca="1" ref="Q176" ca="1">INDEX('Isaac 401k'!L:L,MATCH('Retirement Calculator'!A176,'Isaac 401k'!N:N,0),0)</f>
        <v>1887522.4816851793</v>
      </c>
      <c r="R176" s="25">
        <f t="array" aca="1" ref="R176" ca="1">INDEX('Lorri 401b'!L:L,MATCH('Retirement Calculator'!A176,'Lorri 401b'!N:N,0),0)</f>
        <v>4315705.6853930941</v>
      </c>
      <c r="S176" s="25">
        <f t="shared" ca="1" si="7"/>
        <v>6203228.1670782734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3525.4531757812501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7820.4732791855868</v>
      </c>
      <c r="K177" s="25">
        <f t="shared" si="4"/>
        <v>20171.771259384055</v>
      </c>
      <c r="L177" s="25"/>
      <c r="N177" s="25">
        <f>'Combined Retirement'!$C$18/12</f>
        <v>39153.069999999992</v>
      </c>
      <c r="O177" s="25">
        <f t="shared" si="5"/>
        <v>11160.82546143035</v>
      </c>
      <c r="P177" s="25">
        <f t="shared" si="6"/>
        <v>27992.244538569641</v>
      </c>
      <c r="Q177" s="25">
        <f t="array" aca="1" ref="Q177" ca="1">INDEX('Isaac 401k'!L:L,MATCH('Retirement Calculator'!A177,'Isaac 401k'!N:N,0),0)</f>
        <v>1887534.1001076854</v>
      </c>
      <c r="R177" s="25">
        <f t="array" aca="1" ref="R177" ca="1">INDEX('Lorri 401b'!L:L,MATCH('Retirement Calculator'!A177,'Lorri 401b'!N:N,0),0)</f>
        <v>4313431.9721092666</v>
      </c>
      <c r="S177" s="25">
        <f t="shared" ca="1" si="7"/>
        <v>6200966.0722169522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3525.4531757812501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7820.4732791855868</v>
      </c>
      <c r="K178" s="25">
        <f t="shared" si="4"/>
        <v>20171.771259384055</v>
      </c>
      <c r="L178" s="25"/>
      <c r="N178" s="25">
        <f>'Combined Retirement'!$C$18/12</f>
        <v>39153.069999999992</v>
      </c>
      <c r="O178" s="25">
        <f t="shared" si="5"/>
        <v>11160.82546143035</v>
      </c>
      <c r="P178" s="25">
        <f t="shared" si="6"/>
        <v>27992.244538569641</v>
      </c>
      <c r="Q178" s="25">
        <f t="array" aca="1" ref="Q178" ca="1">INDEX('Isaac 401k'!L:L,MATCH('Retirement Calculator'!A178,'Isaac 401k'!N:N,0),0)</f>
        <v>1887545.7669402852</v>
      </c>
      <c r="R178" s="25">
        <f t="array" aca="1" ref="R178" ca="1">INDEX('Lorri 401b'!L:L,MATCH('Retirement Calculator'!A178,'Lorri 401b'!N:N,0),0)</f>
        <v>4311148.7850200897</v>
      </c>
      <c r="S178" s="25">
        <f t="shared" ca="1" si="7"/>
        <v>6198694.5519603752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3525.4531757812501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7820.4732791855868</v>
      </c>
      <c r="K179" s="25">
        <f t="shared" si="4"/>
        <v>20171.771259384055</v>
      </c>
      <c r="L179" s="25"/>
      <c r="N179" s="25">
        <f>'Combined Retirement'!$C$18/12</f>
        <v>39153.069999999992</v>
      </c>
      <c r="O179" s="25">
        <f t="shared" si="5"/>
        <v>11160.82546143035</v>
      </c>
      <c r="P179" s="25">
        <f t="shared" si="6"/>
        <v>27992.244538569641</v>
      </c>
      <c r="Q179" s="25">
        <f t="array" aca="1" ref="Q179" ca="1">INDEX('Isaac 401k'!L:L,MATCH('Retirement Calculator'!A179,'Isaac 401k'!N:N,0),0)</f>
        <v>1887557.4823846875</v>
      </c>
      <c r="R179" s="25">
        <f t="array" aca="1" ref="R179" ca="1">INDEX('Lorri 401b'!L:L,MATCH('Retirement Calculator'!A179,'Lorri 401b'!N:N,0),0)</f>
        <v>4308856.0846513752</v>
      </c>
      <c r="S179" s="25">
        <f t="shared" ca="1" si="7"/>
        <v>6196413.5670360625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3525.4531757812501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7820.4732791855868</v>
      </c>
      <c r="K180" s="25">
        <f t="shared" si="4"/>
        <v>20171.771259384055</v>
      </c>
      <c r="L180" s="25"/>
      <c r="N180" s="25">
        <f>'Combined Retirement'!$C$18/12</f>
        <v>39153.069999999992</v>
      </c>
      <c r="O180" s="25">
        <f t="shared" si="5"/>
        <v>11160.82546143035</v>
      </c>
      <c r="P180" s="25">
        <f t="shared" si="6"/>
        <v>27992.244538569641</v>
      </c>
      <c r="Q180" s="25">
        <f t="array" aca="1" ref="Q180" ca="1">INDEX('Isaac 401k'!L:L,MATCH('Retirement Calculator'!A180,'Isaac 401k'!N:N,0),0)</f>
        <v>1887569.2466434415</v>
      </c>
      <c r="R180" s="25">
        <f t="array" aca="1" ref="R180" ca="1">INDEX('Lorri 401b'!L:L,MATCH('Retirement Calculator'!A180,'Lorri 401b'!N:N,0),0)</f>
        <v>4306553.8313644575</v>
      </c>
      <c r="S180" s="25">
        <f t="shared" ca="1" si="7"/>
        <v>6194123.0780078992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3525.4531757812501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7820.4732791855868</v>
      </c>
      <c r="K181" s="25">
        <f t="shared" si="4"/>
        <v>20171.771259384055</v>
      </c>
      <c r="L181" s="25"/>
      <c r="N181" s="25">
        <f>'Combined Retirement'!$C$18/12</f>
        <v>39153.069999999992</v>
      </c>
      <c r="O181" s="25">
        <f t="shared" si="5"/>
        <v>11160.82546143035</v>
      </c>
      <c r="P181" s="25">
        <f t="shared" si="6"/>
        <v>27992.244538569641</v>
      </c>
      <c r="Q181" s="25">
        <f t="array" aca="1" ref="Q181" ca="1">INDEX('Isaac 401k'!L:L,MATCH('Retirement Calculator'!A181,'Isaac 401k'!N:N,0),0)</f>
        <v>1887581.0599199403</v>
      </c>
      <c r="R181" s="25">
        <f t="array" aca="1" ref="R181" ca="1">INDEX('Lorri 401b'!L:L,MATCH('Retirement Calculator'!A181,'Lorri 401b'!N:N,0),0)</f>
        <v>4304241.9853555113</v>
      </c>
      <c r="S181" s="25">
        <f t="shared" ca="1" si="7"/>
        <v>6191823.0452754516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3525.4531757812501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7820.4732791855868</v>
      </c>
      <c r="K182" s="25">
        <f t="shared" si="4"/>
        <v>20171.771259384055</v>
      </c>
      <c r="L182" s="25"/>
      <c r="N182" s="25">
        <f>'Combined Retirement'!$C$18/12</f>
        <v>39153.069999999992</v>
      </c>
      <c r="O182" s="25">
        <f t="shared" si="5"/>
        <v>11160.82546143035</v>
      </c>
      <c r="P182" s="25">
        <f t="shared" si="6"/>
        <v>27992.244538569641</v>
      </c>
      <c r="Q182" s="25">
        <f t="array" aca="1" ref="Q182" ca="1">INDEX('Isaac 401k'!L:L,MATCH('Retirement Calculator'!A182,'Isaac 401k'!N:N,0),0)</f>
        <v>1887592.9224184246</v>
      </c>
      <c r="R182" s="25">
        <f t="array" aca="1" ref="R182" ca="1">INDEX('Lorri 401b'!L:L,MATCH('Retirement Calculator'!A182,'Lorri 401b'!N:N,0),0)</f>
        <v>4301920.5066548614</v>
      </c>
      <c r="S182" s="25">
        <f t="shared" ca="1" si="7"/>
        <v>6189513.4290732862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3525.4531757812501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7820.4732791855868</v>
      </c>
      <c r="K183" s="25">
        <f t="shared" si="4"/>
        <v>20171.771259384055</v>
      </c>
      <c r="L183" s="25"/>
      <c r="N183" s="25">
        <f>'Combined Retirement'!$C$18/12</f>
        <v>39153.069999999992</v>
      </c>
      <c r="O183" s="25">
        <f t="shared" si="5"/>
        <v>11160.82546143035</v>
      </c>
      <c r="P183" s="25">
        <f t="shared" si="6"/>
        <v>27992.244538569641</v>
      </c>
      <c r="Q183" s="25">
        <f t="array" aca="1" ref="Q183" ca="1">INDEX('Isaac 401k'!L:L,MATCH('Retirement Calculator'!A183,'Isaac 401k'!N:N,0),0)</f>
        <v>1887604.8343439859</v>
      </c>
      <c r="R183" s="25">
        <f t="array" aca="1" ref="R183" ca="1">INDEX('Lorri 401b'!L:L,MATCH('Retirement Calculator'!A183,'Lorri 401b'!N:N,0),0)</f>
        <v>4299589.3551262915</v>
      </c>
      <c r="S183" s="25">
        <f t="shared" ca="1" si="7"/>
        <v>6187194.1894702772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3525.4531757812501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7820.4732791855868</v>
      </c>
      <c r="K184" s="25">
        <f t="shared" si="4"/>
        <v>20171.771259384055</v>
      </c>
      <c r="L184" s="25"/>
      <c r="N184" s="25">
        <f>'Combined Retirement'!$C$18/12</f>
        <v>39153.069999999992</v>
      </c>
      <c r="O184" s="25">
        <f t="shared" si="5"/>
        <v>11160.82546143035</v>
      </c>
      <c r="P184" s="25">
        <f t="shared" si="6"/>
        <v>27992.244538569641</v>
      </c>
      <c r="Q184" s="25">
        <f t="array" aca="1" ref="Q184" ca="1">INDEX('Isaac 401k'!L:L,MATCH('Retirement Calculator'!A184,'Isaac 401k'!N:N,0),0)</f>
        <v>1887616.7959025702</v>
      </c>
      <c r="R184" s="25">
        <f t="array" aca="1" ref="R184" ca="1">INDEX('Lorri 401b'!L:L,MATCH('Retirement Calculator'!A184,'Lorri 401b'!N:N,0),0)</f>
        <v>4297248.4904663526</v>
      </c>
      <c r="S184" s="25">
        <f t="shared" ca="1" si="7"/>
        <v>6184865.2863689233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3525.4531757812501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7820.4732791855868</v>
      </c>
      <c r="K185" s="25">
        <f t="shared" si="4"/>
        <v>20171.771259384055</v>
      </c>
      <c r="L185" s="25"/>
      <c r="N185" s="25">
        <f>'Combined Retirement'!$C$18/12</f>
        <v>39153.069999999992</v>
      </c>
      <c r="O185" s="25">
        <f t="shared" si="5"/>
        <v>11160.82546143035</v>
      </c>
      <c r="P185" s="25">
        <f t="shared" si="6"/>
        <v>27992.244538569641</v>
      </c>
      <c r="Q185" s="25">
        <f t="array" aca="1" ref="Q185" ca="1">INDEX('Isaac 401k'!L:L,MATCH('Retirement Calculator'!A185,'Isaac 401k'!N:N,0),0)</f>
        <v>1887628.8073009821</v>
      </c>
      <c r="R185" s="25">
        <f t="array" aca="1" ref="R185" ca="1">INDEX('Lorri 401b'!L:L,MATCH('Retirement Calculator'!A185,'Lorri 401b'!N:N,0),0)</f>
        <v>4294897.8722036639</v>
      </c>
      <c r="S185" s="25">
        <f t="shared" ca="1" si="7"/>
        <v>6182526.679504646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3525.4531757812501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7820.4732791855868</v>
      </c>
      <c r="K186" s="25">
        <f t="shared" si="4"/>
        <v>20171.771259384055</v>
      </c>
      <c r="L186" s="25"/>
      <c r="N186" s="25">
        <f>'Combined Retirement'!$C$18/12</f>
        <v>39153.069999999992</v>
      </c>
      <c r="O186" s="25">
        <f t="shared" si="5"/>
        <v>11160.82546143035</v>
      </c>
      <c r="P186" s="25">
        <f t="shared" si="6"/>
        <v>27992.244538569641</v>
      </c>
      <c r="Q186" s="25">
        <f t="array" aca="1" ref="Q186" ca="1">INDEX('Isaac 401k'!L:L,MATCH('Retirement Calculator'!A186,'Isaac 401k'!N:N,0),0)</f>
        <v>1887640.8687468872</v>
      </c>
      <c r="R186" s="25">
        <f t="array" aca="1" ref="R186" ca="1">INDEX('Lorri 401b'!L:L,MATCH('Retirement Calculator'!A186,'Lorri 401b'!N:N,0),0)</f>
        <v>4292537.4596982142</v>
      </c>
      <c r="S186" s="25">
        <f t="shared" ca="1" si="7"/>
        <v>6180178.3284451012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3525.4531757812501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7820.4732791855868</v>
      </c>
      <c r="K187" s="25">
        <f t="shared" si="4"/>
        <v>20171.771259384055</v>
      </c>
      <c r="L187" s="25"/>
      <c r="N187" s="25">
        <f>'Combined Retirement'!$C$18/12</f>
        <v>39153.069999999992</v>
      </c>
      <c r="O187" s="25">
        <f t="shared" si="5"/>
        <v>11160.82546143035</v>
      </c>
      <c r="P187" s="25">
        <f t="shared" si="6"/>
        <v>27992.244538569641</v>
      </c>
      <c r="Q187" s="25">
        <f t="array" aca="1" ref="Q187" ca="1">INDEX('Isaac 401k'!L:L,MATCH('Retirement Calculator'!A187,'Isaac 401k'!N:N,0),0)</f>
        <v>1887652.9804488171</v>
      </c>
      <c r="R187" s="25">
        <f t="array" aca="1" ref="R187" ca="1">INDEX('Lorri 401b'!L:L,MATCH('Retirement Calculator'!A187,'Lorri 401b'!N:N,0),0)</f>
        <v>4290167.2121406589</v>
      </c>
      <c r="S187" s="25">
        <f t="shared" ca="1" si="7"/>
        <v>6177820.1925894758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3525.4531757812501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7820.4732791855868</v>
      </c>
      <c r="K188" s="25">
        <f t="shared" si="4"/>
        <v>20171.771259384055</v>
      </c>
      <c r="L188" s="25"/>
      <c r="N188" s="25">
        <f>'Combined Retirement'!$C$18/12</f>
        <v>39153.069999999992</v>
      </c>
      <c r="O188" s="25">
        <f t="shared" si="5"/>
        <v>11160.82546143035</v>
      </c>
      <c r="P188" s="25">
        <f t="shared" si="6"/>
        <v>27992.244538569641</v>
      </c>
      <c r="Q188" s="25">
        <f t="array" aca="1" ref="Q188" ca="1">INDEX('Isaac 401k'!L:L,MATCH('Retirement Calculator'!A188,'Isaac 401k'!N:N,0),0)</f>
        <v>1887665.1426161716</v>
      </c>
      <c r="R188" s="25">
        <f t="array" aca="1" ref="R188" ca="1">INDEX('Lorri 401b'!L:L,MATCH('Retirement Calculator'!A188,'Lorri 401b'!N:N,0),0)</f>
        <v>4287787.0885516135</v>
      </c>
      <c r="S188" s="25">
        <f t="shared" ca="1" si="7"/>
        <v>6175452.2311677849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3525.4531757812501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7820.4732791855868</v>
      </c>
      <c r="K189" s="25">
        <f t="shared" si="4"/>
        <v>20171.771259384055</v>
      </c>
      <c r="L189" s="25"/>
      <c r="N189" s="25">
        <f>'Combined Retirement'!$C$18/12</f>
        <v>39153.069999999992</v>
      </c>
      <c r="O189" s="25">
        <f t="shared" si="5"/>
        <v>11160.82546143035</v>
      </c>
      <c r="P189" s="25">
        <f t="shared" si="6"/>
        <v>27992.244538569641</v>
      </c>
      <c r="Q189" s="25">
        <f t="array" aca="1" ref="Q189" ca="1">INDEX('Isaac 401k'!L:L,MATCH('Retirement Calculator'!A189,'Isaac 401k'!N:N,0),0)</f>
        <v>1887677.3554592235</v>
      </c>
      <c r="R189" s="25">
        <f t="array" aca="1" ref="R189" ca="1">INDEX('Lorri 401b'!L:L,MATCH('Retirement Calculator'!A189,'Lorri 401b'!N:N,0),0)</f>
        <v>4285397.0477809468</v>
      </c>
      <c r="S189" s="25">
        <f t="shared" ca="1" si="7"/>
        <v>6173074.4032401703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3525.4531757812501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7820.4732791855868</v>
      </c>
      <c r="K190" s="25">
        <f t="shared" si="4"/>
        <v>20171.771259384055</v>
      </c>
      <c r="L190" s="25"/>
      <c r="N190" s="25">
        <f>'Combined Retirement'!$C$18/12</f>
        <v>39153.069999999992</v>
      </c>
      <c r="O190" s="25">
        <f t="shared" si="5"/>
        <v>11160.82546143035</v>
      </c>
      <c r="P190" s="25">
        <f t="shared" si="6"/>
        <v>27992.244538569641</v>
      </c>
      <c r="Q190" s="25">
        <f t="array" aca="1" ref="Q190" ca="1">INDEX('Isaac 401k'!L:L,MATCH('Retirement Calculator'!A190,'Isaac 401k'!N:N,0),0)</f>
        <v>1887689.6191891213</v>
      </c>
      <c r="R190" s="25">
        <f t="array" aca="1" ref="R190" ca="1">INDEX('Lorri 401b'!L:L,MATCH('Retirement Calculator'!A190,'Lorri 401b'!N:N,0),0)</f>
        <v>4282997.0485070692</v>
      </c>
      <c r="S190" s="25">
        <f t="shared" ca="1" si="7"/>
        <v>6170686.667696191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3525.4531757812501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7820.4732791855868</v>
      </c>
      <c r="K191" s="25">
        <f t="shared" si="4"/>
        <v>20171.771259384055</v>
      </c>
      <c r="L191" s="25"/>
      <c r="N191" s="25">
        <f>'Combined Retirement'!$C$18/12</f>
        <v>39153.069999999992</v>
      </c>
      <c r="O191" s="25">
        <f t="shared" si="5"/>
        <v>11160.82546143035</v>
      </c>
      <c r="P191" s="25">
        <f t="shared" si="6"/>
        <v>27992.244538569641</v>
      </c>
      <c r="Q191" s="25">
        <f t="array" aca="1" ref="Q191" ca="1">INDEX('Isaac 401k'!L:L,MATCH('Retirement Calculator'!A191,'Isaac 401k'!N:N,0),0)</f>
        <v>1887701.9340178939</v>
      </c>
      <c r="R191" s="25">
        <f t="array" aca="1" ref="R191" ca="1">INDEX('Lorri 401b'!L:L,MATCH('Retirement Calculator'!A191,'Lorri 401b'!N:N,0),0)</f>
        <v>4280587.0492362166</v>
      </c>
      <c r="S191" s="25">
        <f t="shared" ca="1" si="7"/>
        <v>6168288.9832541104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3525.4531757812501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7820.4732791855868</v>
      </c>
      <c r="K192" s="25">
        <f t="shared" si="4"/>
        <v>20171.771259384055</v>
      </c>
      <c r="L192" s="25"/>
      <c r="N192" s="25">
        <f>'Combined Retirement'!$C$18/12</f>
        <v>39153.069999999992</v>
      </c>
      <c r="O192" s="25">
        <f t="shared" si="5"/>
        <v>11160.82546143035</v>
      </c>
      <c r="P192" s="25">
        <f t="shared" si="6"/>
        <v>27992.244538569641</v>
      </c>
      <c r="Q192" s="25">
        <f t="array" aca="1" ref="Q192" ca="1">INDEX('Isaac 401k'!L:L,MATCH('Retirement Calculator'!A192,'Isaac 401k'!N:N,0),0)</f>
        <v>1887714.3001584529</v>
      </c>
      <c r="R192" s="25">
        <f t="array" aca="1" ref="R192" ca="1">INDEX('Lorri 401b'!L:L,MATCH('Retirement Calculator'!A192,'Lorri 401b'!N:N,0),0)</f>
        <v>4278167.0083017359</v>
      </c>
      <c r="S192" s="25">
        <f t="shared" ca="1" si="7"/>
        <v>6165881.308460189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3525.4531757812501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7820.4732791855868</v>
      </c>
      <c r="K193" s="25">
        <f t="shared" si="4"/>
        <v>20171.771259384055</v>
      </c>
      <c r="L193" s="25"/>
      <c r="N193" s="25">
        <f>'Combined Retirement'!$C$18/12</f>
        <v>39153.069999999992</v>
      </c>
      <c r="O193" s="25">
        <f t="shared" si="5"/>
        <v>11160.82546143035</v>
      </c>
      <c r="P193" s="25">
        <f t="shared" si="6"/>
        <v>27992.244538569641</v>
      </c>
      <c r="Q193" s="25">
        <f t="array" aca="1" ref="Q193" ca="1">INDEX('Isaac 401k'!L:L,MATCH('Retirement Calculator'!A193,'Isaac 401k'!N:N,0),0)</f>
        <v>1887726.7178245976</v>
      </c>
      <c r="R193" s="25">
        <f t="array" aca="1" ref="R193" ca="1">INDEX('Lorri 401b'!L:L,MATCH('Retirement Calculator'!A193,'Lorri 401b'!N:N,0),0)</f>
        <v>4275736.8838633616</v>
      </c>
      <c r="S193" s="25">
        <f t="shared" ca="1" si="7"/>
        <v>6163463.6016879594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3525.4531757812501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7820.4732791855868</v>
      </c>
      <c r="K194" s="25">
        <f t="shared" si="4"/>
        <v>20171.771259384055</v>
      </c>
      <c r="L194" s="25"/>
      <c r="N194" s="25">
        <f>'Combined Retirement'!$C$18/12</f>
        <v>39153.069999999992</v>
      </c>
      <c r="O194" s="25">
        <f t="shared" si="5"/>
        <v>11160.82546143035</v>
      </c>
      <c r="P194" s="25">
        <f t="shared" si="6"/>
        <v>27992.244538569641</v>
      </c>
      <c r="Q194" s="25">
        <f t="array" aca="1" ref="Q194" ca="1">INDEX('Isaac 401k'!L:L,MATCH('Retirement Calculator'!A194,'Isaac 401k'!N:N,0),0)</f>
        <v>1887739.187231018</v>
      </c>
      <c r="R194" s="25">
        <f t="array" aca="1" ref="R194" ca="1">INDEX('Lorri 401b'!L:L,MATCH('Retirement Calculator'!A194,'Lorri 401b'!N:N,0),0)</f>
        <v>4273296.6339064939</v>
      </c>
      <c r="S194" s="25">
        <f t="shared" ca="1" si="7"/>
        <v>6161035.8211375121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3525.4531757812501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7820.4732791855868</v>
      </c>
      <c r="K195" s="25">
        <f t="shared" si="4"/>
        <v>20171.771259384055</v>
      </c>
      <c r="L195" s="25"/>
      <c r="N195" s="25">
        <f>'Combined Retirement'!$C$18/12</f>
        <v>39153.069999999992</v>
      </c>
      <c r="O195" s="25">
        <f t="shared" si="5"/>
        <v>11160.82546143035</v>
      </c>
      <c r="P195" s="25">
        <f t="shared" si="6"/>
        <v>27992.244538569641</v>
      </c>
      <c r="Q195" s="25">
        <f t="array" aca="1" ref="Q195" ca="1">INDEX('Isaac 401k'!L:L,MATCH('Retirement Calculator'!A195,'Isaac 401k'!N:N,0),0)</f>
        <v>1887751.7085932984</v>
      </c>
      <c r="R195" s="25">
        <f t="array" aca="1" ref="R195" ca="1">INDEX('Lorri 401b'!L:L,MATCH('Retirement Calculator'!A195,'Lorri 401b'!N:N,0),0)</f>
        <v>4270846.2162414724</v>
      </c>
      <c r="S195" s="25">
        <f t="shared" ca="1" si="7"/>
        <v>6158597.9248347711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3525.4531757812501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7820.4732791855868</v>
      </c>
      <c r="K196" s="25">
        <f t="shared" si="4"/>
        <v>20171.771259384055</v>
      </c>
      <c r="L196" s="25"/>
      <c r="N196" s="25">
        <f>'Combined Retirement'!$C$18/12</f>
        <v>39153.069999999992</v>
      </c>
      <c r="O196" s="25">
        <f t="shared" si="5"/>
        <v>11160.82546143035</v>
      </c>
      <c r="P196" s="25">
        <f t="shared" si="6"/>
        <v>27992.244538569641</v>
      </c>
      <c r="Q196" s="25">
        <f t="array" aca="1" ref="Q196" ca="1">INDEX('Isaac 401k'!L:L,MATCH('Retirement Calculator'!A196,'Isaac 401k'!N:N,0),0)</f>
        <v>1887764.2821279217</v>
      </c>
      <c r="R196" s="25">
        <f t="array" aca="1" ref="R196" ca="1">INDEX('Lorri 401b'!L:L,MATCH('Retirement Calculator'!A196,'Lorri 401b'!N:N,0),0)</f>
        <v>4268385.5885028467</v>
      </c>
      <c r="S196" s="25">
        <f t="shared" ca="1" si="7"/>
        <v>6156149.8706307681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3525.4531757812501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7820.4732791855868</v>
      </c>
      <c r="K197" s="25">
        <f t="shared" si="4"/>
        <v>20171.771259384055</v>
      </c>
      <c r="L197" s="25"/>
      <c r="N197" s="25">
        <f>'Combined Retirement'!$C$18/12</f>
        <v>39153.069999999992</v>
      </c>
      <c r="O197" s="25">
        <f t="shared" si="5"/>
        <v>11160.82546143035</v>
      </c>
      <c r="P197" s="25">
        <f t="shared" si="6"/>
        <v>27992.244538569641</v>
      </c>
      <c r="Q197" s="25">
        <f t="array" aca="1" ref="Q197" ca="1">INDEX('Isaac 401k'!L:L,MATCH('Retirement Calculator'!A197,'Isaac 401k'!N:N,0),0)</f>
        <v>1887776.9080522724</v>
      </c>
      <c r="R197" s="25">
        <f t="array" aca="1" ref="R197" ca="1">INDEX('Lorri 401b'!L:L,MATCH('Retirement Calculator'!A197,'Lorri 401b'!N:N,0),0)</f>
        <v>4265914.7081486434</v>
      </c>
      <c r="S197" s="25">
        <f t="shared" ca="1" si="7"/>
        <v>6153691.6162009155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3525.4531757812501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7820.4732791855868</v>
      </c>
      <c r="K198" s="25">
        <f t="shared" si="4"/>
        <v>20171.771259384055</v>
      </c>
      <c r="L198" s="25"/>
      <c r="N198" s="25">
        <f>'Combined Retirement'!$C$18/12</f>
        <v>39153.069999999992</v>
      </c>
      <c r="O198" s="25">
        <f t="shared" si="5"/>
        <v>11160.82546143035</v>
      </c>
      <c r="P198" s="25">
        <f t="shared" si="6"/>
        <v>27992.244538569641</v>
      </c>
      <c r="Q198" s="25">
        <f t="array" aca="1" ref="Q198" ca="1">INDEX('Isaac 401k'!L:L,MATCH('Retirement Calculator'!A198,'Isaac 401k'!N:N,0),0)</f>
        <v>1887789.5865846414</v>
      </c>
      <c r="R198" s="25">
        <f t="array" aca="1" ref="R198" ca="1">INDEX('Lorri 401b'!L:L,MATCH('Retirement Calculator'!A198,'Lorri 401b'!N:N,0),0)</f>
        <v>4263433.5324596306</v>
      </c>
      <c r="S198" s="25">
        <f t="shared" ca="1" si="7"/>
        <v>6151223.1190442722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3525.4531757812501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7820.4732791855868</v>
      </c>
      <c r="K199" s="25">
        <f t="shared" si="4"/>
        <v>20171.771259384055</v>
      </c>
      <c r="L199" s="25"/>
      <c r="N199" s="25">
        <f>'Combined Retirement'!$C$18/12</f>
        <v>39153.069999999992</v>
      </c>
      <c r="O199" s="25">
        <f t="shared" si="5"/>
        <v>11160.82546143035</v>
      </c>
      <c r="P199" s="25">
        <f t="shared" si="6"/>
        <v>27992.244538569641</v>
      </c>
      <c r="Q199" s="25">
        <f t="array" aca="1" ref="Q199" ca="1">INDEX('Isaac 401k'!L:L,MATCH('Retirement Calculator'!A199,'Isaac 401k'!N:N,0),0)</f>
        <v>1887802.3179442284</v>
      </c>
      <c r="R199" s="25">
        <f t="array" aca="1" ref="R199" ca="1">INDEX('Lorri 401b'!L:L,MATCH('Retirement Calculator'!A199,'Lorri 401b'!N:N,0),0)</f>
        <v>4260942.0185385812</v>
      </c>
      <c r="S199" s="25">
        <f t="shared" ca="1" si="7"/>
        <v>6148744.3364828099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3525.4531757812501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7820.4732791855868</v>
      </c>
      <c r="K200" s="25">
        <f t="shared" si="4"/>
        <v>20171.771259384055</v>
      </c>
      <c r="L200" s="25"/>
      <c r="N200" s="25">
        <f>'Combined Retirement'!$C$18/12</f>
        <v>39153.069999999992</v>
      </c>
      <c r="O200" s="25">
        <f t="shared" si="5"/>
        <v>11160.82546143035</v>
      </c>
      <c r="P200" s="25">
        <f t="shared" si="6"/>
        <v>27992.244538569641</v>
      </c>
      <c r="Q200" s="25">
        <f t="array" aca="1" ref="Q200" ca="1">INDEX('Isaac 401k'!L:L,MATCH('Retirement Calculator'!A200,'Isaac 401k'!N:N,0),0)</f>
        <v>1887815.1023511472</v>
      </c>
      <c r="R200" s="25">
        <f t="array" aca="1" ref="R200" ca="1">INDEX('Lorri 401b'!L:L,MATCH('Retirement Calculator'!A200,'Lorri 401b'!N:N,0),0)</f>
        <v>4258440.1233095266</v>
      </c>
      <c r="S200" s="25">
        <f t="shared" ca="1" si="7"/>
        <v>6146255.2256606743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3525.4531757812501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7820.4732791855868</v>
      </c>
      <c r="K201" s="25">
        <f t="shared" si="4"/>
        <v>20171.771259384055</v>
      </c>
      <c r="L201" s="25"/>
      <c r="N201" s="25">
        <f>'Combined Retirement'!$C$18/12</f>
        <v>39153.069999999992</v>
      </c>
      <c r="O201" s="25">
        <f t="shared" si="5"/>
        <v>11160.82546143035</v>
      </c>
      <c r="P201" s="25">
        <f t="shared" si="6"/>
        <v>27992.244538569641</v>
      </c>
      <c r="Q201" s="25">
        <f t="array" aca="1" ref="Q201" ca="1">INDEX('Isaac 401k'!L:L,MATCH('Retirement Calculator'!A201,'Isaac 401k'!N:N,0),0)</f>
        <v>1887827.9400264281</v>
      </c>
      <c r="R201" s="25">
        <f t="array" aca="1" ref="R201" ca="1">INDEX('Lorri 401b'!L:L,MATCH('Retirement Calculator'!A201,'Lorri 401b'!N:N,0),0)</f>
        <v>4255927.8035170175</v>
      </c>
      <c r="S201" s="25">
        <f t="shared" ca="1" si="7"/>
        <v>6143755.7435434461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3525.4531757812501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7820.4732791855868</v>
      </c>
      <c r="K202" s="25">
        <f t="shared" si="4"/>
        <v>20171.771259384055</v>
      </c>
      <c r="L202" s="25"/>
      <c r="N202" s="25">
        <f>'Combined Retirement'!$C$18/12</f>
        <v>39153.069999999992</v>
      </c>
      <c r="O202" s="25">
        <f t="shared" si="5"/>
        <v>11160.82546143035</v>
      </c>
      <c r="P202" s="25">
        <f t="shared" si="6"/>
        <v>27992.244538569641</v>
      </c>
      <c r="Q202" s="25">
        <f t="array" aca="1" ref="Q202" ca="1">INDEX('Isaac 401k'!L:L,MATCH('Retirement Calculator'!A202,'Isaac 401k'!N:N,0),0)</f>
        <v>1887840.8311920227</v>
      </c>
      <c r="R202" s="25">
        <f t="array" aca="1" ref="R202" ca="1">INDEX('Lorri 401b'!L:L,MATCH('Retirement Calculator'!A202,'Lorri 401b'!N:N,0),0)</f>
        <v>4253405.0157253733</v>
      </c>
      <c r="S202" s="25">
        <f t="shared" ca="1" si="7"/>
        <v>6141245.8469173964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3525.4531757812501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7820.4732791855868</v>
      </c>
      <c r="K203" s="25">
        <f t="shared" si="4"/>
        <v>20171.771259384055</v>
      </c>
      <c r="L203" s="25"/>
      <c r="N203" s="25">
        <f>'Combined Retirement'!$C$18/12</f>
        <v>39153.069999999992</v>
      </c>
      <c r="O203" s="25">
        <f t="shared" si="5"/>
        <v>11160.82546143035</v>
      </c>
      <c r="P203" s="25">
        <f t="shared" si="6"/>
        <v>27992.244538569641</v>
      </c>
      <c r="Q203" s="25">
        <f t="array" aca="1" ref="Q203" ca="1">INDEX('Isaac 401k'!L:L,MATCH('Retirement Calculator'!A203,'Isaac 401k'!N:N,0),0)</f>
        <v>1887853.7760708071</v>
      </c>
      <c r="R203" s="25">
        <f t="array" aca="1" ref="R203" ca="1">INDEX('Lorri 401b'!L:L,MATCH('Retirement Calculator'!A203,'Lorri 401b'!N:N,0),0)</f>
        <v>4250871.7163179303</v>
      </c>
      <c r="S203" s="25">
        <f t="shared" ca="1" si="7"/>
        <v>6138725.4923887374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3525.4531757812501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7820.4732791855868</v>
      </c>
      <c r="K204" s="25">
        <f t="shared" si="4"/>
        <v>20171.771259384055</v>
      </c>
      <c r="L204" s="25"/>
      <c r="N204" s="25">
        <f>'Combined Retirement'!$C$18/12</f>
        <v>39153.069999999992</v>
      </c>
      <c r="O204" s="25">
        <f t="shared" si="5"/>
        <v>11160.82546143035</v>
      </c>
      <c r="P204" s="25">
        <f t="shared" si="6"/>
        <v>27992.244538569641</v>
      </c>
      <c r="Q204" s="25">
        <f t="array" aca="1" ref="Q204" ca="1">INDEX('Isaac 401k'!L:L,MATCH('Retirement Calculator'!A204,'Isaac 401k'!N:N,0),0)</f>
        <v>1887866.7748865867</v>
      </c>
      <c r="R204" s="25">
        <f t="array" aca="1" ref="R204" ca="1">INDEX('Lorri 401b'!L:L,MATCH('Retirement Calculator'!A204,'Lorri 401b'!N:N,0),0)</f>
        <v>4248327.8614962902</v>
      </c>
      <c r="S204" s="25">
        <f t="shared" ca="1" si="7"/>
        <v>6136194.6363828769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3525.4531757812501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7820.4732791855868</v>
      </c>
      <c r="K205" s="25">
        <f t="shared" si="4"/>
        <v>20171.771259384055</v>
      </c>
      <c r="L205" s="25"/>
      <c r="N205" s="25">
        <f>'Combined Retirement'!$C$18/12</f>
        <v>39153.069999999992</v>
      </c>
      <c r="O205" s="25">
        <f t="shared" si="5"/>
        <v>11160.82546143035</v>
      </c>
      <c r="P205" s="25">
        <f t="shared" si="6"/>
        <v>27992.244538569641</v>
      </c>
      <c r="Q205" s="25">
        <f t="array" aca="1" ref="Q205" ca="1">INDEX('Isaac 401k'!L:L,MATCH('Retirement Calculator'!A205,'Isaac 401k'!N:N,0),0)</f>
        <v>1887879.8278640986</v>
      </c>
      <c r="R205" s="25">
        <f t="array" aca="1" ref="R205" ca="1">INDEX('Lorri 401b'!L:L,MATCH('Retirement Calculator'!A205,'Lorri 401b'!N:N,0),0)</f>
        <v>4245773.4072795594</v>
      </c>
      <c r="S205" s="25">
        <f t="shared" ca="1" si="7"/>
        <v>6133653.2351436578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3525.4531757812501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7820.4732791855868</v>
      </c>
      <c r="K206" s="25">
        <f t="shared" si="4"/>
        <v>20171.771259384055</v>
      </c>
      <c r="L206" s="25"/>
      <c r="N206" s="25">
        <f>'Combined Retirement'!$C$18/12</f>
        <v>39153.069999999992</v>
      </c>
      <c r="O206" s="25">
        <f t="shared" si="5"/>
        <v>11160.82546143035</v>
      </c>
      <c r="P206" s="25">
        <f t="shared" si="6"/>
        <v>27992.244538569641</v>
      </c>
      <c r="Q206" s="25">
        <f t="array" aca="1" ref="Q206" ca="1">INDEX('Isaac 401k'!L:L,MATCH('Retirement Calculator'!A206,'Isaac 401k'!N:N,0),0)</f>
        <v>1887892.9352290167</v>
      </c>
      <c r="R206" s="25">
        <f t="array" aca="1" ref="R206" ca="1">INDEX('Lorri 401b'!L:L,MATCH('Retirement Calculator'!A206,'Lorri 401b'!N:N,0),0)</f>
        <v>4243208.3095035926</v>
      </c>
      <c r="S206" s="25">
        <f t="shared" ca="1" si="7"/>
        <v>6131101.244732609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3525.4531757812501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7820.4732791855868</v>
      </c>
      <c r="K207" s="25">
        <f t="shared" si="4"/>
        <v>20171.771259384055</v>
      </c>
      <c r="L207" s="25"/>
      <c r="N207" s="25">
        <f>'Combined Retirement'!$C$18/12</f>
        <v>39153.069999999992</v>
      </c>
      <c r="O207" s="25">
        <f t="shared" si="5"/>
        <v>11160.82546143035</v>
      </c>
      <c r="P207" s="25">
        <f t="shared" si="6"/>
        <v>27992.244538569641</v>
      </c>
      <c r="Q207" s="25">
        <f t="array" aca="1" ref="Q207" ca="1">INDEX('Isaac 401k'!L:L,MATCH('Retirement Calculator'!A207,'Isaac 401k'!N:N,0),0)</f>
        <v>1887906.0972079553</v>
      </c>
      <c r="R207" s="25">
        <f t="array" aca="1" ref="R207" ca="1">INDEX('Lorri 401b'!L:L,MATCH('Retirement Calculator'!A207,'Lorri 401b'!N:N,0),0)</f>
        <v>4240632.5238202261</v>
      </c>
      <c r="S207" s="25">
        <f t="shared" ca="1" si="7"/>
        <v>6128538.6210281812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3525.4531757812501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7820.4732791855868</v>
      </c>
      <c r="K208" s="25">
        <f t="shared" si="4"/>
        <v>20171.771259384055</v>
      </c>
      <c r="L208" s="25"/>
      <c r="N208" s="25">
        <f>'Combined Retirement'!$C$18/12</f>
        <v>39153.069999999992</v>
      </c>
      <c r="O208" s="25">
        <f t="shared" si="5"/>
        <v>11160.82546143035</v>
      </c>
      <c r="P208" s="25">
        <f t="shared" si="6"/>
        <v>27992.244538569641</v>
      </c>
      <c r="Q208" s="25">
        <f t="array" aca="1" ref="Q208" ca="1">INDEX('Isaac 401k'!L:L,MATCH('Retirement Calculator'!A208,'Isaac 401k'!N:N,0),0)</f>
        <v>1887919.3140284729</v>
      </c>
      <c r="R208" s="25">
        <f t="array" aca="1" ref="R208" ca="1">INDEX('Lorri 401b'!L:L,MATCH('Retirement Calculator'!A208,'Lorri 401b'!N:N,0),0)</f>
        <v>4238046.0056965118</v>
      </c>
      <c r="S208" s="25">
        <f t="shared" ca="1" si="7"/>
        <v>6125965.3197249845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3525.4531757812501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7820.4732791855868</v>
      </c>
      <c r="K209" s="25">
        <f t="shared" si="4"/>
        <v>20171.771259384055</v>
      </c>
      <c r="L209" s="25"/>
      <c r="N209" s="25">
        <f>'Combined Retirement'!$C$18/12</f>
        <v>39153.069999999992</v>
      </c>
      <c r="O209" s="25">
        <f t="shared" si="5"/>
        <v>11160.82546143035</v>
      </c>
      <c r="P209" s="25">
        <f t="shared" si="6"/>
        <v>27992.244538569641</v>
      </c>
      <c r="Q209" s="25">
        <f t="array" aca="1" ref="Q209" ca="1">INDEX('Isaac 401k'!L:L,MATCH('Retirement Calculator'!A209,'Isaac 401k'!N:N,0),0)</f>
        <v>1887932.5859190759</v>
      </c>
      <c r="R209" s="25">
        <f t="array" aca="1" ref="R209" ca="1">INDEX('Lorri 401b'!L:L,MATCH('Retirement Calculator'!A209,'Lorri 401b'!N:N,0),0)</f>
        <v>4235448.7104139486</v>
      </c>
      <c r="S209" s="25">
        <f t="shared" ca="1" si="7"/>
        <v>6123381.2963330243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3525.4531757812501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7820.4732791855868</v>
      </c>
      <c r="K210" s="25">
        <f t="shared" si="4"/>
        <v>20171.771259384055</v>
      </c>
      <c r="L210" s="25"/>
      <c r="N210" s="25">
        <f>'Combined Retirement'!$C$18/12</f>
        <v>39153.069999999992</v>
      </c>
      <c r="O210" s="25">
        <f t="shared" si="5"/>
        <v>11160.82546143035</v>
      </c>
      <c r="P210" s="25">
        <f t="shared" si="6"/>
        <v>27992.244538569641</v>
      </c>
      <c r="Q210" s="25">
        <f t="array" aca="1" ref="Q210" ca="1">INDEX('Isaac 401k'!L:L,MATCH('Retirement Calculator'!A210,'Isaac 401k'!N:N,0),0)</f>
        <v>1887945.9131092231</v>
      </c>
      <c r="R210" s="25">
        <f t="array" aca="1" ref="R210" ca="1">INDEX('Lorri 401b'!L:L,MATCH('Retirement Calculator'!A210,'Lorri 401b'!N:N,0),0)</f>
        <v>4232840.5930677084</v>
      </c>
      <c r="S210" s="25">
        <f t="shared" ca="1" si="7"/>
        <v>6120786.5061769318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3525.4531757812501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7820.4732791855868</v>
      </c>
      <c r="K211" s="25">
        <f t="shared" si="4"/>
        <v>20171.771259384055</v>
      </c>
      <c r="L211" s="25"/>
      <c r="N211" s="25">
        <f>'Combined Retirement'!$C$18/12</f>
        <v>39153.069999999992</v>
      </c>
      <c r="O211" s="25">
        <f t="shared" si="5"/>
        <v>11160.82546143035</v>
      </c>
      <c r="P211" s="25">
        <f t="shared" si="6"/>
        <v>27992.244538569641</v>
      </c>
      <c r="Q211" s="25">
        <f t="array" aca="1" ref="Q211" ca="1">INDEX('Isaac 401k'!L:L,MATCH('Retirement Calculator'!A211,'Isaac 401k'!N:N,0),0)</f>
        <v>1887959.2958293294</v>
      </c>
      <c r="R211" s="25">
        <f t="array" aca="1" ref="R211" ca="1">INDEX('Lorri 401b'!L:L,MATCH('Retirement Calculator'!A211,'Lorri 401b'!N:N,0),0)</f>
        <v>4230221.6085658586</v>
      </c>
      <c r="S211" s="25">
        <f t="shared" ca="1" si="7"/>
        <v>6118180.9043951882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3525.4531757812501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7820.4732791855868</v>
      </c>
      <c r="K212" s="25">
        <f t="shared" si="4"/>
        <v>20171.771259384055</v>
      </c>
      <c r="L212" s="25"/>
      <c r="N212" s="25">
        <f>'Combined Retirement'!$C$18/12</f>
        <v>39153.069999999992</v>
      </c>
      <c r="O212" s="25">
        <f t="shared" si="5"/>
        <v>11160.82546143035</v>
      </c>
      <c r="P212" s="25">
        <f t="shared" si="6"/>
        <v>27992.244538569641</v>
      </c>
      <c r="Q212" s="25">
        <f t="array" aca="1" ref="Q212" ca="1">INDEX('Isaac 401k'!L:L,MATCH('Retirement Calculator'!A212,'Isaac 401k'!N:N,0),0)</f>
        <v>1887972.7343107695</v>
      </c>
      <c r="R212" s="25">
        <f t="array" aca="1" ref="R212" ca="1">INDEX('Lorri 401b'!L:L,MATCH('Retirement Calculator'!A212,'Lorri 401b'!N:N,0),0)</f>
        <v>4227591.7116285842</v>
      </c>
      <c r="S212" s="25">
        <f t="shared" ca="1" si="7"/>
        <v>6115564.4459393537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3525.4531757812501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7820.4732791855868</v>
      </c>
      <c r="K213" s="25">
        <f t="shared" si="4"/>
        <v>20171.771259384055</v>
      </c>
      <c r="L213" s="25"/>
      <c r="N213" s="25">
        <f>'Combined Retirement'!$C$18/12</f>
        <v>39153.069999999992</v>
      </c>
      <c r="O213" s="25">
        <f t="shared" si="5"/>
        <v>11160.82546143035</v>
      </c>
      <c r="P213" s="25">
        <f t="shared" si="6"/>
        <v>27992.244538569641</v>
      </c>
      <c r="Q213" s="25">
        <f t="array" aca="1" ref="Q213" ca="1">INDEX('Isaac 401k'!L:L,MATCH('Retirement Calculator'!A213,'Isaac 401k'!N:N,0),0)</f>
        <v>1887986.2287858822</v>
      </c>
      <c r="R213" s="25">
        <f t="array" aca="1" ref="R213" ca="1">INDEX('Lorri 401b'!L:L,MATCH('Retirement Calculator'!A213,'Lorri 401b'!N:N,0),0)</f>
        <v>4224950.856787405</v>
      </c>
      <c r="S213" s="25">
        <f t="shared" ca="1" si="7"/>
        <v>6112937.0855732877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3525.4531757812501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7820.4732791855868</v>
      </c>
      <c r="K214" s="25">
        <f t="shared" si="4"/>
        <v>20171.771259384055</v>
      </c>
      <c r="L214" s="25"/>
      <c r="N214" s="25">
        <f>'Combined Retirement'!$C$18/12</f>
        <v>39153.069999999992</v>
      </c>
      <c r="O214" s="25">
        <f t="shared" si="5"/>
        <v>11160.82546143035</v>
      </c>
      <c r="P214" s="25">
        <f t="shared" si="6"/>
        <v>27992.244538569641</v>
      </c>
      <c r="Q214" s="25">
        <f t="array" aca="1" ref="Q214" ca="1">INDEX('Isaac 401k'!L:L,MATCH('Retirement Calculator'!A214,'Isaac 401k'!N:N,0),0)</f>
        <v>1887999.7794879745</v>
      </c>
      <c r="R214" s="25">
        <f t="array" aca="1" ref="R214" ca="1">INDEX('Lorri 401b'!L:L,MATCH('Retirement Calculator'!A214,'Lorri 401b'!N:N,0),0)</f>
        <v>4222298.9983843872</v>
      </c>
      <c r="S214" s="25">
        <f t="shared" ca="1" si="7"/>
        <v>6110298.7778723612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3525.4531757812501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7820.4732791855868</v>
      </c>
      <c r="K215" s="25">
        <f t="shared" si="4"/>
        <v>20171.771259384055</v>
      </c>
      <c r="L215" s="25"/>
      <c r="N215" s="25">
        <f>'Combined Retirement'!$C$18/12</f>
        <v>39153.069999999992</v>
      </c>
      <c r="O215" s="25">
        <f t="shared" si="5"/>
        <v>11160.82546143035</v>
      </c>
      <c r="P215" s="25">
        <f t="shared" si="6"/>
        <v>27992.244538569641</v>
      </c>
      <c r="Q215" s="25">
        <f t="array" aca="1" ref="Q215" ca="1">INDEX('Isaac 401k'!L:L,MATCH('Retirement Calculator'!A215,'Isaac 401k'!N:N,0),0)</f>
        <v>1888013.3866513255</v>
      </c>
      <c r="R215" s="25">
        <f t="array" aca="1" ref="R215" ca="1">INDEX('Lorri 401b'!L:L,MATCH('Retirement Calculator'!A215,'Lorri 401b'!N:N,0),0)</f>
        <v>4219636.0905713569</v>
      </c>
      <c r="S215" s="25">
        <f t="shared" ca="1" si="7"/>
        <v>6107649.4772226829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3525.4531757812501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7820.4732791855868</v>
      </c>
      <c r="K216" s="25">
        <f t="shared" si="4"/>
        <v>20171.771259384055</v>
      </c>
      <c r="L216" s="25"/>
      <c r="N216" s="25">
        <f>'Combined Retirement'!$C$18/12</f>
        <v>39153.069999999992</v>
      </c>
      <c r="O216" s="25">
        <f t="shared" si="5"/>
        <v>11160.82546143035</v>
      </c>
      <c r="P216" s="25">
        <f t="shared" si="6"/>
        <v>27992.244538569641</v>
      </c>
      <c r="Q216" s="25">
        <f t="array" aca="1" ref="Q216" ca="1">INDEX('Isaac 401k'!L:L,MATCH('Retirement Calculator'!A216,'Isaac 401k'!N:N,0),0)</f>
        <v>1888027.0505111904</v>
      </c>
      <c r="R216" s="25">
        <f t="array" aca="1" ref="R216" ca="1">INDEX('Lorri 401b'!L:L,MATCH('Retirement Calculator'!A216,'Lorri 401b'!N:N,0),0)</f>
        <v>4216962.0873091063</v>
      </c>
      <c r="S216" s="25">
        <f t="shared" ca="1" si="7"/>
        <v>6104989.1378202969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3525.4531757812501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7820.4732791855868</v>
      </c>
      <c r="K217" s="25">
        <f t="shared" si="4"/>
        <v>20171.771259384055</v>
      </c>
      <c r="L217" s="25"/>
      <c r="N217" s="25">
        <f>'Combined Retirement'!$C$18/12</f>
        <v>39153.069999999992</v>
      </c>
      <c r="O217" s="25">
        <f t="shared" si="5"/>
        <v>11160.82546143035</v>
      </c>
      <c r="P217" s="25">
        <f t="shared" si="6"/>
        <v>27992.244538569641</v>
      </c>
      <c r="Q217" s="25">
        <f t="array" aca="1" ref="Q217" ca="1">INDEX('Isaac 401k'!L:L,MATCH('Retirement Calculator'!A217,'Isaac 401k'!N:N,0),0)</f>
        <v>1888040.7713038048</v>
      </c>
      <c r="R217" s="25">
        <f t="array" aca="1" ref="R217" ca="1">INDEX('Lorri 401b'!L:L,MATCH('Retirement Calculator'!A217,'Lorri 401b'!N:N,0),0)</f>
        <v>4214276.9423665963</v>
      </c>
      <c r="S217" s="25">
        <f t="shared" ca="1" si="7"/>
        <v>6102317.7136704009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3525.4531757812501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7820.4732791855868</v>
      </c>
      <c r="K218" s="25">
        <f t="shared" si="4"/>
        <v>20171.771259384055</v>
      </c>
      <c r="L218" s="25"/>
      <c r="N218" s="25">
        <f>'Combined Retirement'!$C$18/12</f>
        <v>39153.069999999992</v>
      </c>
      <c r="O218" s="25">
        <f t="shared" si="5"/>
        <v>11160.82546143035</v>
      </c>
      <c r="P218" s="25">
        <f t="shared" si="6"/>
        <v>27992.244538569641</v>
      </c>
      <c r="Q218" s="25">
        <f t="array" aca="1" ref="Q218" ca="1">INDEX('Isaac 401k'!L:L,MATCH('Retirement Calculator'!A218,'Isaac 401k'!N:N,0),0)</f>
        <v>1888054.5492663884</v>
      </c>
      <c r="R218" s="25">
        <f t="array" aca="1" ref="R218" ca="1">INDEX('Lorri 401b'!L:L,MATCH('Retirement Calculator'!A218,'Lorri 401b'!N:N,0),0)</f>
        <v>4211580.6093201591</v>
      </c>
      <c r="S218" s="25">
        <f t="shared" ca="1" si="7"/>
        <v>6099635.1585865477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3525.4531757812501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7820.4732791855868</v>
      </c>
      <c r="K219" s="25">
        <f t="shared" si="4"/>
        <v>20171.771259384055</v>
      </c>
      <c r="L219" s="25"/>
      <c r="N219" s="25">
        <f>'Combined Retirement'!$C$18/12</f>
        <v>39153.069999999992</v>
      </c>
      <c r="O219" s="25">
        <f t="shared" si="5"/>
        <v>11160.82546143035</v>
      </c>
      <c r="P219" s="25">
        <f t="shared" si="6"/>
        <v>27992.244538569641</v>
      </c>
      <c r="Q219" s="25">
        <f t="array" aca="1" ref="Q219" ca="1">INDEX('Isaac 401k'!L:L,MATCH('Retirement Calculator'!A219,'Isaac 401k'!N:N,0),0)</f>
        <v>1888068.3846371495</v>
      </c>
      <c r="R219" s="25">
        <f t="array" aca="1" ref="R219" ca="1">INDEX('Lorri 401b'!L:L,MATCH('Retirement Calculator'!A219,'Lorri 401b'!N:N,0),0)</f>
        <v>4208873.0415526945</v>
      </c>
      <c r="S219" s="25">
        <f t="shared" ca="1" si="7"/>
        <v>6096941.4261898436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3525.4531757812501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7820.4732791855868</v>
      </c>
      <c r="K220" s="25">
        <f t="shared" si="4"/>
        <v>20171.771259384055</v>
      </c>
      <c r="L220" s="25"/>
      <c r="N220" s="25">
        <f>'Combined Retirement'!$C$18/12</f>
        <v>39153.069999999992</v>
      </c>
      <c r="O220" s="25">
        <f t="shared" si="5"/>
        <v>11160.82546143035</v>
      </c>
      <c r="P220" s="25">
        <f t="shared" si="6"/>
        <v>27992.244538569641</v>
      </c>
      <c r="Q220" s="25">
        <f t="array" aca="1" ref="Q220" ca="1">INDEX('Isaac 401k'!L:L,MATCH('Retirement Calculator'!A220,'Isaac 401k'!N:N,0),0)</f>
        <v>1888082.2776552888</v>
      </c>
      <c r="R220" s="25">
        <f t="array" aca="1" ref="R220" ca="1">INDEX('Lorri 401b'!L:L,MATCH('Retirement Calculator'!A220,'Lorri 401b'!N:N,0),0)</f>
        <v>4206154.192252866</v>
      </c>
      <c r="S220" s="25">
        <f t="shared" ca="1" si="7"/>
        <v>6094236.4699081546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3525.4531757812501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7820.4732791855868</v>
      </c>
      <c r="K221" s="25">
        <f t="shared" si="4"/>
        <v>20171.771259384055</v>
      </c>
      <c r="L221" s="25"/>
      <c r="N221" s="25">
        <f>'Combined Retirement'!$C$18/12</f>
        <v>39153.069999999992</v>
      </c>
      <c r="O221" s="25">
        <f t="shared" si="5"/>
        <v>11160.82546143035</v>
      </c>
      <c r="P221" s="25">
        <f t="shared" si="6"/>
        <v>27992.244538569641</v>
      </c>
      <c r="Q221" s="25">
        <f t="array" aca="1" ref="Q221" ca="1">INDEX('Isaac 401k'!L:L,MATCH('Retirement Calculator'!A221,'Isaac 401k'!N:N,0),0)</f>
        <v>1888096.2285610037</v>
      </c>
      <c r="R221" s="25">
        <f t="array" aca="1" ref="R221" ca="1">INDEX('Lorri 401b'!L:L,MATCH('Retirement Calculator'!A221,'Lorri 401b'!N:N,0),0)</f>
        <v>4203424.0144142881</v>
      </c>
      <c r="S221" s="25">
        <f t="shared" ca="1" si="7"/>
        <v>6091520.2429752918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3525.4531757812501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7820.4732791855868</v>
      </c>
      <c r="K222" s="25">
        <f t="shared" si="4"/>
        <v>20171.771259384055</v>
      </c>
      <c r="L222" s="25"/>
      <c r="N222" s="25">
        <f>'Combined Retirement'!$C$18/12</f>
        <v>39153.069999999992</v>
      </c>
      <c r="O222" s="25">
        <f t="shared" si="5"/>
        <v>11160.82546143035</v>
      </c>
      <c r="P222" s="25">
        <f t="shared" si="6"/>
        <v>27992.244538569641</v>
      </c>
      <c r="Q222" s="25">
        <f t="array" aca="1" ref="Q222" ca="1">INDEX('Isaac 401k'!L:L,MATCH('Retirement Calculator'!A222,'Isaac 401k'!N:N,0),0)</f>
        <v>1888110.2375954923</v>
      </c>
      <c r="R222" s="25">
        <f t="array" aca="1" ref="R222" ca="1">INDEX('Lorri 401b'!L:L,MATCH('Retirement Calculator'!A222,'Lorri 401b'!N:N,0),0)</f>
        <v>4200682.4608347155</v>
      </c>
      <c r="S222" s="25">
        <f t="shared" ca="1" si="7"/>
        <v>6088792.6984302076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3525.4531757812501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7820.4732791855868</v>
      </c>
      <c r="K223" s="25">
        <f t="shared" si="4"/>
        <v>20171.771259384055</v>
      </c>
      <c r="L223" s="25"/>
      <c r="N223" s="25">
        <f>'Combined Retirement'!$C$18/12</f>
        <v>39153.069999999992</v>
      </c>
      <c r="O223" s="25">
        <f t="shared" si="5"/>
        <v>11160.82546143035</v>
      </c>
      <c r="P223" s="25">
        <f t="shared" si="6"/>
        <v>27992.244538569641</v>
      </c>
      <c r="Q223" s="25">
        <f t="array" aca="1" ref="Q223" ca="1">INDEX('Isaac 401k'!L:L,MATCH('Retirement Calculator'!A223,'Isaac 401k'!N:N,0),0)</f>
        <v>1888124.305000958</v>
      </c>
      <c r="R223" s="25">
        <f t="array" aca="1" ref="R223" ca="1">INDEX('Lorri 401b'!L:L,MATCH('Retirement Calculator'!A223,'Lorri 401b'!N:N,0),0)</f>
        <v>4197929.4841152281</v>
      </c>
      <c r="S223" s="25">
        <f t="shared" ca="1" si="7"/>
        <v>6086053.7891161861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3525.4531757812501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7820.4732791855868</v>
      </c>
      <c r="K224" s="25">
        <f t="shared" si="4"/>
        <v>20171.771259384055</v>
      </c>
      <c r="L224" s="25"/>
      <c r="N224" s="25">
        <f>'Combined Retirement'!$C$18/12</f>
        <v>39153.069999999992</v>
      </c>
      <c r="O224" s="25">
        <f t="shared" si="5"/>
        <v>11160.82546143035</v>
      </c>
      <c r="P224" s="25">
        <f t="shared" si="6"/>
        <v>27992.244538569641</v>
      </c>
      <c r="Q224" s="25">
        <f t="array" aca="1" ref="Q224" ca="1">INDEX('Isaac 401k'!L:L,MATCH('Retirement Calculator'!A224,'Isaac 401k'!N:N,0),0)</f>
        <v>1888138.4310206131</v>
      </c>
      <c r="R224" s="25">
        <f t="array" aca="1" ref="R224" ca="1">INDEX('Lorri 401b'!L:L,MATCH('Retirement Calculator'!A224,'Lorri 401b'!N:N,0),0)</f>
        <v>4195165.0366594102</v>
      </c>
      <c r="S224" s="25">
        <f t="shared" ca="1" si="7"/>
        <v>6083303.4676800231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3525.4531757812501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7820.4732791855868</v>
      </c>
      <c r="K225" s="25">
        <f t="shared" si="4"/>
        <v>20171.771259384055</v>
      </c>
      <c r="L225" s="25"/>
      <c r="N225" s="25">
        <f>'Combined Retirement'!$C$18/12</f>
        <v>39153.069999999992</v>
      </c>
      <c r="O225" s="25">
        <f t="shared" si="5"/>
        <v>11160.82546143035</v>
      </c>
      <c r="P225" s="25">
        <f t="shared" si="6"/>
        <v>27992.244538569641</v>
      </c>
      <c r="Q225" s="25">
        <f t="array" aca="1" ref="Q225" ca="1">INDEX('Isaac 401k'!L:L,MATCH('Retirement Calculator'!A225,'Isaac 401k'!N:N,0),0)</f>
        <v>1888152.6158986834</v>
      </c>
      <c r="R225" s="25">
        <f t="array" aca="1" ref="R225" ca="1">INDEX('Lorri 401b'!L:L,MATCH('Retirement Calculator'!A225,'Lorri 401b'!N:N,0),0)</f>
        <v>4192389.070672526</v>
      </c>
      <c r="S225" s="25">
        <f t="shared" ca="1" si="7"/>
        <v>6080541.6865712097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3525.4531757812501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7820.4732791855868</v>
      </c>
      <c r="K226" s="25">
        <f t="shared" si="4"/>
        <v>20171.771259384055</v>
      </c>
      <c r="L226" s="25"/>
      <c r="N226" s="25">
        <f>'Combined Retirement'!$C$18/12</f>
        <v>39153.069999999992</v>
      </c>
      <c r="O226" s="25">
        <f t="shared" si="5"/>
        <v>11160.82546143035</v>
      </c>
      <c r="P226" s="25">
        <f t="shared" si="6"/>
        <v>27992.244538569641</v>
      </c>
      <c r="Q226" s="25">
        <f t="array" aca="1" ref="Q226" ca="1">INDEX('Isaac 401k'!L:L,MATCH('Retirement Calculator'!A226,'Isaac 401k'!N:N,0),0)</f>
        <v>1888166.8598804125</v>
      </c>
      <c r="R226" s="25">
        <f t="array" aca="1" ref="R226" ca="1">INDEX('Lorri 401b'!L:L,MATCH('Retirement Calculator'!A226,'Lorri 401b'!N:N,0),0)</f>
        <v>4189601.5381606966</v>
      </c>
      <c r="S226" s="25">
        <f t="shared" ca="1" si="7"/>
        <v>6077768.3980411086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3525.4531757812501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7820.4732791855868</v>
      </c>
      <c r="K227" s="25">
        <f t="shared" si="4"/>
        <v>20171.771259384055</v>
      </c>
      <c r="L227" s="25"/>
      <c r="N227" s="25">
        <f>'Combined Retirement'!$C$18/12</f>
        <v>39153.069999999992</v>
      </c>
      <c r="O227" s="25">
        <f t="shared" si="5"/>
        <v>11160.82546143035</v>
      </c>
      <c r="P227" s="25">
        <f t="shared" si="6"/>
        <v>27992.244538569641</v>
      </c>
      <c r="Q227" s="25">
        <f t="array" aca="1" ref="Q227" ca="1">INDEX('Isaac 401k'!L:L,MATCH('Retirement Calculator'!A227,'Isaac 401k'!N:N,0),0)</f>
        <v>1888181.1632120654</v>
      </c>
      <c r="R227" s="25">
        <f t="array" aca="1" ref="R227" ca="1">INDEX('Lorri 401b'!L:L,MATCH('Retirement Calculator'!A227,'Lorri 401b'!N:N,0),0)</f>
        <v>4186802.3909300677</v>
      </c>
      <c r="S227" s="25">
        <f t="shared" ca="1" si="7"/>
        <v>6074983.5541421333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3525.4531757812501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7820.4732791855868</v>
      </c>
      <c r="K228" s="25">
        <f t="shared" si="4"/>
        <v>20171.771259384055</v>
      </c>
      <c r="L228" s="25"/>
      <c r="N228" s="25">
        <f>'Combined Retirement'!$C$18/12</f>
        <v>39153.069999999992</v>
      </c>
      <c r="O228" s="25">
        <f t="shared" si="5"/>
        <v>11160.82546143035</v>
      </c>
      <c r="P228" s="25">
        <f t="shared" si="6"/>
        <v>27992.244538569641</v>
      </c>
      <c r="Q228" s="25">
        <f t="array" aca="1" ref="Q228" ca="1">INDEX('Isaac 401k'!L:L,MATCH('Retirement Calculator'!A228,'Isaac 401k'!N:N,0),0)</f>
        <v>1888195.5261409334</v>
      </c>
      <c r="R228" s="25">
        <f t="array" aca="1" ref="R228" ca="1">INDEX('Lorri 401b'!L:L,MATCH('Retirement Calculator'!A228,'Lorri 401b'!N:N,0),0)</f>
        <v>4183991.580585978</v>
      </c>
      <c r="S228" s="25">
        <f t="shared" ca="1" si="7"/>
        <v>6072187.1067269109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3525.4531757812501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7820.4732791855868</v>
      </c>
      <c r="K229" s="25">
        <f t="shared" si="4"/>
        <v>20171.771259384055</v>
      </c>
      <c r="L229" s="25"/>
      <c r="N229" s="25">
        <f>'Combined Retirement'!$C$18/12</f>
        <v>39153.069999999992</v>
      </c>
      <c r="O229" s="25">
        <f t="shared" si="5"/>
        <v>11160.82546143035</v>
      </c>
      <c r="P229" s="25">
        <f t="shared" si="6"/>
        <v>27992.244538569641</v>
      </c>
      <c r="Q229" s="25">
        <f t="array" aca="1" ref="Q229" ca="1">INDEX('Isaac 401k'!L:L,MATCH('Retirement Calculator'!A229,'Isaac 401k'!N:N,0),0)</f>
        <v>1888209.9489153384</v>
      </c>
      <c r="R229" s="25">
        <f t="array" aca="1" ref="R229" ca="1">INDEX('Lorri 401b'!L:L,MATCH('Retirement Calculator'!A229,'Lorri 401b'!N:N,0),0)</f>
        <v>4181169.0585321211</v>
      </c>
      <c r="S229" s="25">
        <f t="shared" ca="1" si="7"/>
        <v>6069379.0074474597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3525.4531757812501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7820.4732791855868</v>
      </c>
      <c r="K230" s="25">
        <f t="shared" si="4"/>
        <v>20171.771259384055</v>
      </c>
      <c r="L230" s="25"/>
      <c r="N230" s="25">
        <f>'Combined Retirement'!$C$18/12</f>
        <v>39153.069999999992</v>
      </c>
      <c r="O230" s="25">
        <f t="shared" si="5"/>
        <v>11160.82546143035</v>
      </c>
      <c r="P230" s="25">
        <f t="shared" si="6"/>
        <v>27992.244538569641</v>
      </c>
      <c r="Q230" s="25">
        <f t="array" aca="1" ref="Q230" ca="1">INDEX('Isaac 401k'!L:L,MATCH('Retirement Calculator'!A230,'Isaac 401k'!N:N,0),0)</f>
        <v>1888224.4317846368</v>
      </c>
      <c r="R230" s="25">
        <f t="array" aca="1" ref="R230" ca="1">INDEX('Lorri 401b'!L:L,MATCH('Retirement Calculator'!A230,'Lorri 401b'!N:N,0),0)</f>
        <v>4178334.7759697065</v>
      </c>
      <c r="S230" s="25">
        <f t="shared" ca="1" si="7"/>
        <v>6066559.2077543437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3525.4531757812501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7820.4732791855868</v>
      </c>
      <c r="K231" s="25">
        <f t="shared" si="4"/>
        <v>20171.771259384055</v>
      </c>
      <c r="L231" s="25"/>
      <c r="N231" s="25">
        <f>'Combined Retirement'!$C$18/12</f>
        <v>39153.069999999992</v>
      </c>
      <c r="O231" s="25">
        <f t="shared" si="5"/>
        <v>11160.82546143035</v>
      </c>
      <c r="P231" s="25">
        <f t="shared" si="6"/>
        <v>27992.244538569641</v>
      </c>
      <c r="Q231" s="25">
        <f t="array" aca="1" ref="Q231" ca="1">INDEX('Isaac 401k'!L:L,MATCH('Retirement Calculator'!A231,'Isaac 401k'!N:N,0),0)</f>
        <v>1888238.9749992238</v>
      </c>
      <c r="R231" s="25">
        <f t="array" aca="1" ref="R231" ca="1">INDEX('Lorri 401b'!L:L,MATCH('Retirement Calculator'!A231,'Lorri 401b'!N:N,0),0)</f>
        <v>4175488.6838966152</v>
      </c>
      <c r="S231" s="25">
        <f t="shared" ca="1" si="7"/>
        <v>6063727.658895839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3525.4531757812501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7820.4732791855868</v>
      </c>
      <c r="K232" s="25">
        <f t="shared" si="4"/>
        <v>20171.771259384055</v>
      </c>
      <c r="L232" s="25"/>
      <c r="N232" s="25">
        <f>'Combined Retirement'!$C$18/12</f>
        <v>39153.069999999992</v>
      </c>
      <c r="O232" s="25">
        <f t="shared" si="5"/>
        <v>11160.82546143035</v>
      </c>
      <c r="P232" s="25">
        <f t="shared" si="6"/>
        <v>27992.244538569641</v>
      </c>
      <c r="Q232" s="25">
        <f t="array" aca="1" ref="Q232" ca="1">INDEX('Isaac 401k'!L:L,MATCH('Retirement Calculator'!A232,'Isaac 401k'!N:N,0),0)</f>
        <v>1888253.5788105384</v>
      </c>
      <c r="R232" s="25">
        <f t="array" aca="1" ref="R232" ca="1">INDEX('Lorri 401b'!L:L,MATCH('Retirement Calculator'!A232,'Lorri 401b'!N:N,0),0)</f>
        <v>4172630.7331065526</v>
      </c>
      <c r="S232" s="25">
        <f t="shared" ca="1" si="7"/>
        <v>6060884.3119170908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3525.4531757812501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7820.4732791855868</v>
      </c>
      <c r="K233" s="25">
        <f t="shared" si="4"/>
        <v>20171.771259384055</v>
      </c>
      <c r="L233" s="25"/>
      <c r="N233" s="25">
        <f>'Combined Retirement'!$C$18/12</f>
        <v>39153.069999999992</v>
      </c>
      <c r="O233" s="25">
        <f t="shared" si="5"/>
        <v>11160.82546143035</v>
      </c>
      <c r="P233" s="25">
        <f t="shared" si="6"/>
        <v>27992.244538569641</v>
      </c>
      <c r="Q233" s="25">
        <f t="array" aca="1" ref="Q233" ca="1">INDEX('Isaac 401k'!L:L,MATCH('Retirement Calculator'!A233,'Isaac 401k'!N:N,0),0)</f>
        <v>1888268.2434710667</v>
      </c>
      <c r="R233" s="25">
        <f t="array" aca="1" ref="R233" ca="1">INDEX('Lorri 401b'!L:L,MATCH('Retirement Calculator'!A233,'Lorri 401b'!N:N,0),0)</f>
        <v>4169760.8741881982</v>
      </c>
      <c r="S233" s="25">
        <f t="shared" ca="1" si="7"/>
        <v>6058029.1176592652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3525.4531757812501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7820.4732791855868</v>
      </c>
      <c r="K234" s="25">
        <f t="shared" si="4"/>
        <v>20171.771259384055</v>
      </c>
      <c r="L234" s="25"/>
      <c r="N234" s="25">
        <f>'Combined Retirement'!$C$18/12</f>
        <v>39153.069999999992</v>
      </c>
      <c r="O234" s="25">
        <f t="shared" si="5"/>
        <v>11160.82546143035</v>
      </c>
      <c r="P234" s="25">
        <f t="shared" si="6"/>
        <v>27992.244538569641</v>
      </c>
      <c r="Q234" s="25">
        <f t="array" aca="1" ref="Q234" ca="1">INDEX('Isaac 401k'!L:L,MATCH('Retirement Calculator'!A234,'Isaac 401k'!N:N,0),0)</f>
        <v>1888282.9692343473</v>
      </c>
      <c r="R234" s="25">
        <f t="array" aca="1" ref="R234" ca="1">INDEX('Lorri 401b'!L:L,MATCH('Retirement Calculator'!A234,'Lorri 401b'!N:N,0),0)</f>
        <v>4166879.0575243509</v>
      </c>
      <c r="S234" s="25">
        <f t="shared" ca="1" si="7"/>
        <v>6055162.0267586987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3525.4531757812501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7820.4732791855868</v>
      </c>
      <c r="K235" s="25">
        <f t="shared" si="4"/>
        <v>20171.771259384055</v>
      </c>
      <c r="L235" s="25"/>
      <c r="N235" s="25">
        <f>'Combined Retirement'!$C$18/12</f>
        <v>39153.069999999992</v>
      </c>
      <c r="O235" s="25">
        <f t="shared" si="5"/>
        <v>11160.82546143035</v>
      </c>
      <c r="P235" s="25">
        <f t="shared" si="6"/>
        <v>27992.244538569641</v>
      </c>
      <c r="Q235" s="25">
        <f t="array" aca="1" ref="Q235" ca="1">INDEX('Isaac 401k'!L:L,MATCH('Retirement Calculator'!A235,'Isaac 401k'!N:N,0),0)</f>
        <v>1888297.7563549748</v>
      </c>
      <c r="R235" s="25">
        <f t="array" aca="1" ref="R235" ca="1">INDEX('Lorri 401b'!L:L,MATCH('Retirement Calculator'!A235,'Lorri 401b'!N:N,0),0)</f>
        <v>4163985.2332910709</v>
      </c>
      <c r="S235" s="25">
        <f t="shared" ca="1" si="7"/>
        <v>6052282.9896460455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3525.4531757812501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7820.4732791855868</v>
      </c>
      <c r="K236" s="25">
        <f t="shared" si="4"/>
        <v>20171.771259384055</v>
      </c>
      <c r="L236" s="25"/>
      <c r="N236" s="25">
        <f>'Combined Retirement'!$C$18/12</f>
        <v>39153.069999999992</v>
      </c>
      <c r="O236" s="25">
        <f t="shared" si="5"/>
        <v>11160.82546143035</v>
      </c>
      <c r="P236" s="25">
        <f t="shared" si="6"/>
        <v>27992.244538569641</v>
      </c>
      <c r="Q236" s="25">
        <f t="array" aca="1" ref="Q236" ca="1">INDEX('Isaac 401k'!L:L,MATCH('Retirement Calculator'!A236,'Isaac 401k'!N:N,0),0)</f>
        <v>1888312.6050886051</v>
      </c>
      <c r="R236" s="25">
        <f t="array" aca="1" ref="R236" ca="1">INDEX('Lorri 401b'!L:L,MATCH('Retirement Calculator'!A236,'Lorri 401b'!N:N,0),0)</f>
        <v>4161079.3514568186</v>
      </c>
      <c r="S236" s="25">
        <f t="shared" ca="1" si="7"/>
        <v>6049391.9565454237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3525.4531757812501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7820.4732791855868</v>
      </c>
      <c r="K237" s="25">
        <f t="shared" si="4"/>
        <v>20171.771259384055</v>
      </c>
      <c r="L237" s="25"/>
      <c r="N237" s="25">
        <f>'Combined Retirement'!$C$18/12</f>
        <v>39153.069999999992</v>
      </c>
      <c r="O237" s="25">
        <f t="shared" si="5"/>
        <v>11160.82546143035</v>
      </c>
      <c r="P237" s="25">
        <f t="shared" si="6"/>
        <v>27992.244538569641</v>
      </c>
      <c r="Q237" s="25">
        <f t="array" aca="1" ref="Q237" ca="1">INDEX('Isaac 401k'!L:L,MATCH('Retirement Calculator'!A237,'Isaac 401k'!N:N,0),0)</f>
        <v>1888327.5156919588</v>
      </c>
      <c r="R237" s="25">
        <f t="array" aca="1" ref="R237" ca="1">INDEX('Lorri 401b'!L:L,MATCH('Retirement Calculator'!A237,'Lorri 401b'!N:N,0),0)</f>
        <v>4158161.3617815906</v>
      </c>
      <c r="S237" s="25">
        <f t="shared" ca="1" si="7"/>
        <v>6046488.8774735499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3525.4531757812501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7820.4732791855868</v>
      </c>
      <c r="K238" s="25">
        <f t="shared" si="4"/>
        <v>20171.771259384055</v>
      </c>
      <c r="L238" s="25"/>
      <c r="N238" s="25">
        <f>'Combined Retirement'!$C$18/12</f>
        <v>39153.069999999992</v>
      </c>
      <c r="O238" s="25">
        <f t="shared" si="5"/>
        <v>11160.82546143035</v>
      </c>
      <c r="P238" s="25">
        <f t="shared" si="6"/>
        <v>27992.244538569641</v>
      </c>
      <c r="Q238" s="25">
        <f t="array" aca="1" ref="Q238" ca="1">INDEX('Isaac 401k'!L:L,MATCH('Retirement Calculator'!A238,'Isaac 401k'!N:N,0),0)</f>
        <v>1888342.4884228264</v>
      </c>
      <c r="R238" s="25">
        <f t="array" aca="1" ref="R238" ca="1">INDEX('Lorri 401b'!L:L,MATCH('Retirement Calculator'!A238,'Lorri 401b'!N:N,0),0)</f>
        <v>4155231.213816049</v>
      </c>
      <c r="S238" s="25">
        <f t="shared" ca="1" si="7"/>
        <v>6043573.7022388754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3525.4531757812501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7820.4732791855868</v>
      </c>
      <c r="K239" s="25">
        <f t="shared" si="4"/>
        <v>20171.771259384055</v>
      </c>
      <c r="L239" s="25"/>
      <c r="N239" s="25">
        <f>'Combined Retirement'!$C$18/12</f>
        <v>39153.069999999992</v>
      </c>
      <c r="O239" s="25">
        <f t="shared" si="5"/>
        <v>11160.82546143035</v>
      </c>
      <c r="P239" s="25">
        <f t="shared" si="6"/>
        <v>27992.244538569641</v>
      </c>
      <c r="Q239" s="25">
        <f t="array" aca="1" ref="Q239" ca="1">INDEX('Isaac 401k'!L:L,MATCH('Retirement Calculator'!A239,'Isaac 401k'!N:N,0),0)</f>
        <v>1888357.5235400726</v>
      </c>
      <c r="R239" s="25">
        <f t="array" aca="1" ref="R239" ca="1">INDEX('Lorri 401b'!L:L,MATCH('Retirement Calculator'!A239,'Lorri 401b'!N:N,0),0)</f>
        <v>4152288.856900651</v>
      </c>
      <c r="S239" s="25">
        <f t="shared" ca="1" si="7"/>
        <v>6040646.3804407232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3525.4531757812501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7820.4732791855868</v>
      </c>
      <c r="K240" s="25">
        <f t="shared" si="4"/>
        <v>20171.771259384055</v>
      </c>
      <c r="L240" s="25"/>
      <c r="N240" s="25">
        <f>'Combined Retirement'!$C$18/12</f>
        <v>39153.069999999992</v>
      </c>
      <c r="O240" s="25">
        <f t="shared" si="5"/>
        <v>11160.82546143035</v>
      </c>
      <c r="P240" s="25">
        <f t="shared" si="6"/>
        <v>27992.244538569641</v>
      </c>
      <c r="Q240" s="25">
        <f t="array" aca="1" ref="Q240" ca="1">INDEX('Isaac 401k'!L:L,MATCH('Retirement Calculator'!A240,'Isaac 401k'!N:N,0),0)</f>
        <v>1888372.6213036408</v>
      </c>
      <c r="R240" s="25">
        <f t="array" aca="1" ref="R240" ca="1">INDEX('Lorri 401b'!L:L,MATCH('Retirement Calculator'!A240,'Lorri 401b'!N:N,0),0)</f>
        <v>4149334.2401647721</v>
      </c>
      <c r="S240" s="25">
        <f t="shared" ca="1" si="7"/>
        <v>6037706.8614684129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3525.4531757812501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7820.4732791855868</v>
      </c>
      <c r="K241" s="25">
        <f t="shared" si="4"/>
        <v>20171.771259384055</v>
      </c>
      <c r="L241" s="25"/>
      <c r="N241" s="25">
        <f>'Combined Retirement'!$C$18/12</f>
        <v>39153.069999999992</v>
      </c>
      <c r="O241" s="25">
        <f t="shared" si="5"/>
        <v>11160.82546143035</v>
      </c>
      <c r="P241" s="25">
        <f t="shared" si="6"/>
        <v>27992.244538569641</v>
      </c>
      <c r="Q241" s="25">
        <f t="array" aca="1" ref="Q241" ca="1">INDEX('Isaac 401k'!L:L,MATCH('Retirement Calculator'!A241,'Isaac 401k'!N:N,0),0)</f>
        <v>1888387.7819745571</v>
      </c>
      <c r="R241" s="25">
        <f t="array" aca="1" ref="R241" ca="1">INDEX('Lorri 401b'!L:L,MATCH('Retirement Calculator'!A241,'Lorri 401b'!N:N,0),0)</f>
        <v>4146367.312525827</v>
      </c>
      <c r="S241" s="25">
        <f t="shared" ca="1" si="7"/>
        <v>6034755.0945003843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3525.4531757812501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7820.4732791855868</v>
      </c>
      <c r="K242" s="25">
        <f t="shared" si="4"/>
        <v>20171.771259384055</v>
      </c>
      <c r="L242" s="25"/>
      <c r="N242" s="25">
        <f>'Combined Retirement'!$C$18/12</f>
        <v>39153.069999999992</v>
      </c>
      <c r="O242" s="25">
        <f t="shared" si="5"/>
        <v>11160.82546143035</v>
      </c>
      <c r="P242" s="25">
        <f t="shared" si="6"/>
        <v>27992.244538569641</v>
      </c>
      <c r="Q242" s="25">
        <f t="array" aca="1" ref="Q242" ca="1">INDEX('Isaac 401k'!L:L,MATCH('Retirement Calculator'!A242,'Isaac 401k'!N:N,0),0)</f>
        <v>1888403.0058149355</v>
      </c>
      <c r="R242" s="25">
        <f t="array" aca="1" ref="R242" ca="1">INDEX('Lorri 401b'!L:L,MATCH('Retirement Calculator'!A242,'Lorri 401b'!N:N,0),0)</f>
        <v>4143388.022688386</v>
      </c>
      <c r="S242" s="25">
        <f t="shared" ca="1" si="7"/>
        <v>6031791.0285033211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3525.4531757812501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7820.4732791855868</v>
      </c>
      <c r="K243" s="25">
        <f t="shared" si="4"/>
        <v>20171.771259384055</v>
      </c>
      <c r="L243" s="25"/>
      <c r="N243" s="25">
        <f>'Combined Retirement'!$C$18/12</f>
        <v>39153.069999999992</v>
      </c>
      <c r="O243" s="25">
        <f t="shared" si="5"/>
        <v>11160.82546143035</v>
      </c>
      <c r="P243" s="25">
        <f t="shared" si="6"/>
        <v>27992.244538569641</v>
      </c>
      <c r="Q243" s="25">
        <f t="array" aca="1" ref="Q243" ca="1">INDEX('Isaac 401k'!L:L,MATCH('Retirement Calculator'!A243,'Isaac 401k'!N:N,0),0)</f>
        <v>1888418.2930879823</v>
      </c>
      <c r="R243" s="25">
        <f t="array" aca="1" ref="R243" ca="1">INDEX('Lorri 401b'!L:L,MATCH('Retirement Calculator'!A243,'Lorri 401b'!N:N,0),0)</f>
        <v>4140396.3191432892</v>
      </c>
      <c r="S243" s="25">
        <f t="shared" ca="1" si="7"/>
        <v>6028814.6122312713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3525.4531757812501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7820.4732791855868</v>
      </c>
      <c r="K244" s="25">
        <f t="shared" si="4"/>
        <v>20171.771259384055</v>
      </c>
      <c r="L244" s="25"/>
      <c r="N244" s="25">
        <f>'Combined Retirement'!$C$18/12</f>
        <v>39153.069999999992</v>
      </c>
      <c r="O244" s="25">
        <f t="shared" si="5"/>
        <v>11160.82546143035</v>
      </c>
      <c r="P244" s="25">
        <f t="shared" si="6"/>
        <v>27992.244538569641</v>
      </c>
      <c r="Q244" s="25">
        <f t="array" aca="1" ref="Q244" ca="1">INDEX('Isaac 401k'!L:L,MATCH('Retirement Calculator'!A244,'Isaac 401k'!N:N,0),0)</f>
        <v>1888433.6440580001</v>
      </c>
      <c r="R244" s="25">
        <f t="array" aca="1" ref="R244" ca="1">INDEX('Lorri 401b'!L:L,MATCH('Retirement Calculator'!A244,'Lorri 401b'!N:N,0),0)</f>
        <v>4137392.1501667546</v>
      </c>
      <c r="S244" s="25">
        <f t="shared" ca="1" si="7"/>
        <v>6025825.7942247549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3525.4531757812501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7820.4732791855868</v>
      </c>
      <c r="K245" s="25">
        <f t="shared" si="4"/>
        <v>20171.771259384055</v>
      </c>
      <c r="L245" s="25"/>
      <c r="N245" s="25">
        <f>'Combined Retirement'!$C$18/12</f>
        <v>39153.069999999992</v>
      </c>
      <c r="O245" s="25">
        <f t="shared" si="5"/>
        <v>11160.82546143035</v>
      </c>
      <c r="P245" s="25">
        <f t="shared" si="6"/>
        <v>27992.244538569641</v>
      </c>
      <c r="Q245" s="25">
        <f t="array" aca="1" ref="Q245" ca="1">INDEX('Isaac 401k'!L:L,MATCH('Retirement Calculator'!A245,'Isaac 401k'!N:N,0),0)</f>
        <v>1888449.0589903928</v>
      </c>
      <c r="R245" s="25">
        <f t="array" aca="1" ref="R245" ca="1">INDEX('Lorri 401b'!L:L,MATCH('Retirement Calculator'!A245,'Lorri 401b'!N:N,0),0)</f>
        <v>4134375.4638194842</v>
      </c>
      <c r="S245" s="25">
        <f t="shared" ca="1" si="7"/>
        <v>6022824.5228098771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3525.4531757812501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7820.4732791855868</v>
      </c>
      <c r="K246" s="25">
        <f t="shared" si="4"/>
        <v>20171.771259384055</v>
      </c>
      <c r="L246" s="25"/>
      <c r="N246" s="25">
        <f>'Combined Retirement'!$C$18/12</f>
        <v>39153.069999999992</v>
      </c>
      <c r="O246" s="25">
        <f t="shared" si="5"/>
        <v>11160.82546143035</v>
      </c>
      <c r="P246" s="25">
        <f t="shared" si="6"/>
        <v>27992.244538569641</v>
      </c>
      <c r="Q246" s="25">
        <f t="array" aca="1" ref="Q246" ca="1">INDEX('Isaac 401k'!L:L,MATCH('Retirement Calculator'!A246,'Isaac 401k'!N:N,0),0)</f>
        <v>1888464.5381516707</v>
      </c>
      <c r="R246" s="25">
        <f t="array" aca="1" ref="R246" ca="1">INDEX('Lorri 401b'!L:L,MATCH('Retirement Calculator'!A246,'Lorri 401b'!N:N,0),0)</f>
        <v>4131346.2079457669</v>
      </c>
      <c r="S246" s="25">
        <f t="shared" ca="1" si="7"/>
        <v>6019810.746097438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3525.4531757812501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7820.4732791855868</v>
      </c>
      <c r="K247" s="25">
        <f t="shared" si="4"/>
        <v>20171.771259384055</v>
      </c>
      <c r="L247" s="25"/>
      <c r="N247" s="25">
        <f>'Combined Retirement'!$C$18/12</f>
        <v>39153.069999999992</v>
      </c>
      <c r="O247" s="25">
        <f t="shared" si="5"/>
        <v>11160.82546143035</v>
      </c>
      <c r="P247" s="25">
        <f t="shared" si="6"/>
        <v>27992.244538569641</v>
      </c>
      <c r="Q247" s="25">
        <f t="array" aca="1" ref="Q247" ca="1">INDEX('Isaac 401k'!L:L,MATCH('Retirement Calculator'!A247,'Isaac 401k'!N:N,0),0)</f>
        <v>1888480.0818094539</v>
      </c>
      <c r="R247" s="25">
        <f t="array" aca="1" ref="R247" ca="1">INDEX('Lorri 401b'!L:L,MATCH('Retirement Calculator'!A247,'Lorri 401b'!N:N,0),0)</f>
        <v>4128304.330172576</v>
      </c>
      <c r="S247" s="25">
        <f t="shared" ca="1" si="7"/>
        <v>6016784.4119820297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3525.4531757812501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7820.4732791855868</v>
      </c>
      <c r="K248" s="25">
        <f t="shared" si="4"/>
        <v>20171.771259384055</v>
      </c>
      <c r="L248" s="25"/>
      <c r="N248" s="25">
        <f>'Combined Retirement'!$C$18/12</f>
        <v>39153.069999999992</v>
      </c>
      <c r="O248" s="25">
        <f t="shared" si="5"/>
        <v>11160.82546143035</v>
      </c>
      <c r="P248" s="25">
        <f t="shared" si="6"/>
        <v>27992.244538569641</v>
      </c>
      <c r="Q248" s="25">
        <f t="array" aca="1" ref="Q248" ca="1">INDEX('Isaac 401k'!L:L,MATCH('Retirement Calculator'!A248,'Isaac 401k'!N:N,0),0)</f>
        <v>1888495.6902324778</v>
      </c>
      <c r="R248" s="25">
        <f t="array" aca="1" ref="R248" ca="1">INDEX('Lorri 401b'!L:L,MATCH('Retirement Calculator'!A248,'Lorri 401b'!N:N,0),0)</f>
        <v>4125249.7779086633</v>
      </c>
      <c r="S248" s="25">
        <f t="shared" ca="1" si="7"/>
        <v>6013745.4681411413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3525.4531757812501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7820.4732791855868</v>
      </c>
      <c r="K249" s="25">
        <f t="shared" si="4"/>
        <v>20171.771259384055</v>
      </c>
      <c r="L249" s="25"/>
      <c r="N249" s="25">
        <f>'Combined Retirement'!$C$18/12</f>
        <v>39153.069999999992</v>
      </c>
      <c r="O249" s="25">
        <f t="shared" si="5"/>
        <v>11160.82546143035</v>
      </c>
      <c r="P249" s="25">
        <f t="shared" si="6"/>
        <v>27992.244538569641</v>
      </c>
      <c r="Q249" s="25">
        <f t="array" aca="1" ref="Q249" ca="1">INDEX('Isaac 401k'!L:L,MATCH('Retirement Calculator'!A249,'Isaac 401k'!N:N,0),0)</f>
        <v>1888511.3636905977</v>
      </c>
      <c r="R249" s="25">
        <f t="array" aca="1" ref="R249" ca="1">INDEX('Lorri 401b'!L:L,MATCH('Retirement Calculator'!A249,'Lorri 401b'!N:N,0),0)</f>
        <v>4122182.4983436512</v>
      </c>
      <c r="S249" s="25">
        <f t="shared" ca="1" si="7"/>
        <v>6010693.8620342491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3525.4531757812501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7820.4732791855868</v>
      </c>
      <c r="K250" s="25">
        <f t="shared" si="4"/>
        <v>20171.771259384055</v>
      </c>
      <c r="L250" s="25"/>
      <c r="N250" s="25">
        <f>'Combined Retirement'!$C$18/12</f>
        <v>39153.069999999992</v>
      </c>
      <c r="O250" s="25">
        <f t="shared" si="5"/>
        <v>11160.82546143035</v>
      </c>
      <c r="P250" s="25">
        <f t="shared" si="6"/>
        <v>27992.244538569641</v>
      </c>
      <c r="Q250" s="25">
        <f t="array" aca="1" ref="Q250" ca="1">INDEX('Isaac 401k'!L:L,MATCH('Retirement Calculator'!A250,'Isaac 401k'!N:N,0),0)</f>
        <v>1888527.1024547929</v>
      </c>
      <c r="R250" s="25">
        <f t="array" aca="1" ref="R250" ca="1">INDEX('Lorri 401b'!L:L,MATCH('Retirement Calculator'!A250,'Lorri 401b'!N:N,0),0)</f>
        <v>4119102.4384471183</v>
      </c>
      <c r="S250" s="25">
        <f t="shared" ca="1" si="7"/>
        <v>6007629.5409019114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3525.4531757812501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7820.4732791855868</v>
      </c>
      <c r="K251" s="25">
        <f t="shared" si="4"/>
        <v>20171.771259384055</v>
      </c>
      <c r="L251" s="25"/>
      <c r="N251" s="25">
        <f>'Combined Retirement'!$C$18/12</f>
        <v>39153.069999999992</v>
      </c>
      <c r="O251" s="25">
        <f t="shared" si="5"/>
        <v>11160.82546143035</v>
      </c>
      <c r="P251" s="25">
        <f t="shared" si="6"/>
        <v>27992.244538569641</v>
      </c>
      <c r="Q251" s="25">
        <f t="array" aca="1" ref="Q251" ca="1">INDEX('Isaac 401k'!L:L,MATCH('Retirement Calculator'!A251,'Isaac 401k'!N:N,0),0)</f>
        <v>1888542.9067971723</v>
      </c>
      <c r="R251" s="25">
        <f t="array" aca="1" ref="R251" ca="1">INDEX('Lorri 401b'!L:L,MATCH('Retirement Calculator'!A251,'Lorri 401b'!N:N,0),0)</f>
        <v>4116009.544967683</v>
      </c>
      <c r="S251" s="25">
        <f t="shared" ca="1" si="7"/>
        <v>6004552.4517648555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3525.4531757812501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7820.4732791855868</v>
      </c>
      <c r="K252" s="25">
        <f t="shared" si="4"/>
        <v>20171.771259384055</v>
      </c>
      <c r="L252" s="25"/>
      <c r="N252" s="25">
        <f>'Combined Retirement'!$C$18/12</f>
        <v>39153.069999999992</v>
      </c>
      <c r="O252" s="25">
        <f t="shared" si="5"/>
        <v>11160.82546143035</v>
      </c>
      <c r="P252" s="25">
        <f t="shared" si="6"/>
        <v>27992.244538569641</v>
      </c>
      <c r="Q252" s="25">
        <f t="array" aca="1" ref="Q252" ca="1">INDEX('Isaac 401k'!L:L,MATCH('Retirement Calculator'!A252,'Isaac 401k'!N:N,0),0)</f>
        <v>1888558.7769909783</v>
      </c>
      <c r="R252" s="25">
        <f t="array" aca="1" ref="R252" ca="1">INDEX('Lorri 401b'!L:L,MATCH('Retirement Calculator'!A252,'Lorri 401b'!N:N,0),0)</f>
        <v>4112903.7644320833</v>
      </c>
      <c r="S252" s="25">
        <f t="shared" ca="1" si="7"/>
        <v>6001462.5414230619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3525.4531757812501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7820.4732791855868</v>
      </c>
      <c r="K253" s="25">
        <f t="shared" si="4"/>
        <v>20171.771259384055</v>
      </c>
      <c r="L253" s="25"/>
      <c r="N253" s="25">
        <f>'Combined Retirement'!$C$18/12</f>
        <v>39153.069999999992</v>
      </c>
      <c r="O253" s="25">
        <f t="shared" si="5"/>
        <v>11160.82546143035</v>
      </c>
      <c r="P253" s="25">
        <f t="shared" si="6"/>
        <v>27992.244538569641</v>
      </c>
      <c r="Q253" s="25">
        <f t="array" aca="1" ref="Q253" ca="1">INDEX('Isaac 401k'!L:L,MATCH('Retirement Calculator'!A253,'Isaac 401k'!N:N,0),0)</f>
        <v>1888574.7133105919</v>
      </c>
      <c r="R253" s="25">
        <f t="array" aca="1" ref="R253" ca="1">INDEX('Lorri 401b'!L:L,MATCH('Retirement Calculator'!A253,'Lorri 401b'!N:N,0),0)</f>
        <v>4109785.0431442522</v>
      </c>
      <c r="S253" s="25">
        <f t="shared" ca="1" si="7"/>
        <v>5998359.756454844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3525.4531757812501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7820.4732791855868</v>
      </c>
      <c r="K254" s="25">
        <f t="shared" si="4"/>
        <v>20171.771259384055</v>
      </c>
      <c r="L254" s="25"/>
      <c r="N254" s="25">
        <f>'Combined Retirement'!$C$18/12</f>
        <v>39153.069999999992</v>
      </c>
      <c r="O254" s="25">
        <f t="shared" si="5"/>
        <v>11160.82546143035</v>
      </c>
      <c r="P254" s="25">
        <f t="shared" si="6"/>
        <v>27992.244538569641</v>
      </c>
      <c r="Q254" s="25">
        <f t="array" aca="1" ref="Q254" ca="1">INDEX('Isaac 401k'!L:L,MATCH('Retirement Calculator'!A254,'Isaac 401k'!N:N,0),0)</f>
        <v>1888590.7160315372</v>
      </c>
      <c r="R254" s="25">
        <f t="array" aca="1" ref="R254" ca="1">INDEX('Lorri 401b'!L:L,MATCH('Retirement Calculator'!A254,'Lorri 401b'!N:N,0),0)</f>
        <v>4106653.3271843884</v>
      </c>
      <c r="S254" s="25">
        <f t="shared" ca="1" si="7"/>
        <v>5995244.0432159258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3525.4531757812501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7820.4732791855868</v>
      </c>
      <c r="K255" s="25">
        <f t="shared" si="4"/>
        <v>20171.771259384055</v>
      </c>
      <c r="L255" s="25"/>
      <c r="N255" s="25">
        <f>'Combined Retirement'!$C$18/12</f>
        <v>39153.069999999992</v>
      </c>
      <c r="O255" s="25">
        <f t="shared" si="5"/>
        <v>11160.82546143035</v>
      </c>
      <c r="P255" s="25">
        <f t="shared" si="6"/>
        <v>27992.244538569641</v>
      </c>
      <c r="Q255" s="25">
        <f t="array" aca="1" ref="Q255" ca="1">INDEX('Isaac 401k'!L:L,MATCH('Retirement Calculator'!A255,'Isaac 401k'!N:N,0),0)</f>
        <v>1888606.7854304863</v>
      </c>
      <c r="R255" s="25">
        <f t="array" aca="1" ref="R255" ca="1">INDEX('Lorri 401b'!L:L,MATCH('Retirement Calculator'!A255,'Lorri 401b'!N:N,0),0)</f>
        <v>4103508.5624080249</v>
      </c>
      <c r="S255" s="25">
        <f t="shared" ca="1" si="7"/>
        <v>5992115.3478385117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3525.4531757812501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7820.4732791855868</v>
      </c>
      <c r="K256" s="25">
        <f t="shared" si="4"/>
        <v>20171.771259384055</v>
      </c>
      <c r="L256" s="25"/>
      <c r="N256" s="25">
        <f>'Combined Retirement'!$C$18/12</f>
        <v>39153.069999999992</v>
      </c>
      <c r="O256" s="25">
        <f t="shared" si="5"/>
        <v>11160.82546143035</v>
      </c>
      <c r="P256" s="25">
        <f t="shared" si="6"/>
        <v>27992.244538569641</v>
      </c>
      <c r="Q256" s="25">
        <f t="array" aca="1" ref="Q256" ca="1">INDEX('Isaac 401k'!L:L,MATCH('Retirement Calculator'!A256,'Isaac 401k'!N:N,0),0)</f>
        <v>1888622.9217852645</v>
      </c>
      <c r="R256" s="25">
        <f t="array" aca="1" ref="R256" ca="1">INDEX('Lorri 401b'!L:L,MATCH('Retirement Calculator'!A256,'Lorri 401b'!N:N,0),0)</f>
        <v>4100350.6944450932</v>
      </c>
      <c r="S256" s="25">
        <f t="shared" ca="1" si="7"/>
        <v>5988973.6162303574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3525.4531757812501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7820.4732791855868</v>
      </c>
      <c r="K257" s="25">
        <f t="shared" si="4"/>
        <v>20171.771259384055</v>
      </c>
      <c r="L257" s="25"/>
      <c r="N257" s="25">
        <f>'Combined Retirement'!$C$18/12</f>
        <v>39153.069999999992</v>
      </c>
      <c r="O257" s="25">
        <f t="shared" si="5"/>
        <v>11160.82546143035</v>
      </c>
      <c r="P257" s="25">
        <f t="shared" si="6"/>
        <v>27992.244538569641</v>
      </c>
      <c r="Q257" s="25">
        <f t="array" aca="1" ref="Q257" ca="1">INDEX('Isaac 401k'!L:L,MATCH('Retirement Calculator'!A257,'Isaac 401k'!N:N,0),0)</f>
        <v>1888639.1253748543</v>
      </c>
      <c r="R257" s="25">
        <f t="array" aca="1" ref="R257" ca="1">INDEX('Lorri 401b'!L:L,MATCH('Retirement Calculator'!A257,'Lorri 401b'!N:N,0),0)</f>
        <v>4097179.6686989828</v>
      </c>
      <c r="S257" s="25">
        <f t="shared" ca="1" si="7"/>
        <v>5985818.7940738369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3525.4531757812501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7820.4732791855868</v>
      </c>
      <c r="K258" s="25">
        <f t="shared" si="4"/>
        <v>20171.771259384055</v>
      </c>
      <c r="L258" s="25"/>
      <c r="N258" s="25">
        <f>'Combined Retirement'!$C$18/12</f>
        <v>39153.069999999992</v>
      </c>
      <c r="O258" s="25">
        <f t="shared" si="5"/>
        <v>11160.82546143035</v>
      </c>
      <c r="P258" s="25">
        <f t="shared" si="6"/>
        <v>27992.244538569641</v>
      </c>
      <c r="Q258" s="25">
        <f t="array" aca="1" ref="Q258" ca="1">INDEX('Isaac 401k'!L:L,MATCH('Retirement Calculator'!A258,'Isaac 401k'!N:N,0),0)</f>
        <v>1888655.3964794006</v>
      </c>
      <c r="R258" s="25">
        <f t="array" aca="1" ref="R258" ca="1">INDEX('Lorri 401b'!L:L,MATCH('Retirement Calculator'!A258,'Lorri 401b'!N:N,0),0)</f>
        <v>4093995.4303455967</v>
      </c>
      <c r="S258" s="25">
        <f t="shared" ca="1" si="7"/>
        <v>5982650.8268249976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3525.4531757812501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7820.4732791855868</v>
      </c>
      <c r="K259" s="25">
        <f t="shared" si="4"/>
        <v>20171.771259384055</v>
      </c>
      <c r="L259" s="25"/>
      <c r="N259" s="25">
        <f>'Combined Retirement'!$C$18/12</f>
        <v>39153.069999999992</v>
      </c>
      <c r="O259" s="25">
        <f t="shared" si="5"/>
        <v>11160.82546143035</v>
      </c>
      <c r="P259" s="25">
        <f t="shared" si="6"/>
        <v>27992.244538569641</v>
      </c>
      <c r="Q259" s="25">
        <f t="array" aca="1" ref="Q259" ca="1">INDEX('Isaac 401k'!L:L,MATCH('Retirement Calculator'!A259,'Isaac 401k'!N:N,0),0)</f>
        <v>1888671.7353802158</v>
      </c>
      <c r="R259" s="25">
        <f t="array" aca="1" ref="R259" ca="1">INDEX('Lorri 401b'!L:L,MATCH('Retirement Calculator'!A259,'Lorri 401b'!N:N,0),0)</f>
        <v>4090797.924332405</v>
      </c>
      <c r="S259" s="25">
        <f t="shared" ca="1" si="7"/>
        <v>5979469.659712621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3525.4531757812501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7820.4732791855868</v>
      </c>
      <c r="K260" s="25">
        <f t="shared" si="4"/>
        <v>20171.771259384055</v>
      </c>
      <c r="L260" s="25"/>
      <c r="N260" s="25">
        <f>'Combined Retirement'!$C$18/12</f>
        <v>39153.069999999992</v>
      </c>
      <c r="O260" s="25">
        <f t="shared" si="5"/>
        <v>11160.82546143035</v>
      </c>
      <c r="P260" s="25">
        <f t="shared" si="6"/>
        <v>27992.244538569641</v>
      </c>
      <c r="Q260" s="25">
        <f t="array" aca="1" ref="Q260" ca="1">INDEX('Isaac 401k'!L:L,MATCH('Retirement Calculator'!A260,'Isaac 401k'!N:N,0),0)</f>
        <v>1888688.1423597846</v>
      </c>
      <c r="R260" s="25">
        <f t="array" aca="1" ref="R260" ca="1">INDEX('Lorri 401b'!L:L,MATCH('Retirement Calculator'!A260,'Lorri 401b'!N:N,0),0)</f>
        <v>4087587.0953774918</v>
      </c>
      <c r="S260" s="25">
        <f t="shared" ca="1" si="7"/>
        <v>5976275.2377372766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3525.4531757812501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7820.4732791855868</v>
      </c>
      <c r="K261" s="25">
        <f t="shared" si="4"/>
        <v>20171.771259384055</v>
      </c>
      <c r="L261" s="25"/>
      <c r="N261" s="25">
        <f>'Combined Retirement'!$C$18/12</f>
        <v>39153.069999999992</v>
      </c>
      <c r="O261" s="25">
        <f t="shared" si="5"/>
        <v>11160.82546143035</v>
      </c>
      <c r="P261" s="25">
        <f t="shared" si="6"/>
        <v>27992.244538569641</v>
      </c>
      <c r="Q261" s="25">
        <f t="array" aca="1" ref="Q261" ca="1">INDEX('Isaac 401k'!L:L,MATCH('Retirement Calculator'!A261,'Isaac 401k'!N:N,0),0)</f>
        <v>1888704.6177017682</v>
      </c>
      <c r="R261" s="25">
        <f t="array" aca="1" ref="R261" ca="1">INDEX('Lorri 401b'!L:L,MATCH('Retirement Calculator'!A261,'Lorri 401b'!N:N,0),0)</f>
        <v>4084362.8879685998</v>
      </c>
      <c r="S261" s="25">
        <f t="shared" ca="1" si="7"/>
        <v>5973067.5056703677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3525.4531757812501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7820.4732791855868</v>
      </c>
      <c r="K262" s="25">
        <f t="shared" si="4"/>
        <v>20171.771259384055</v>
      </c>
      <c r="L262" s="25"/>
      <c r="N262" s="25">
        <f>'Combined Retirement'!$C$18/12</f>
        <v>39153.069999999992</v>
      </c>
      <c r="O262" s="25">
        <f t="shared" si="5"/>
        <v>11160.82546143035</v>
      </c>
      <c r="P262" s="25">
        <f t="shared" si="6"/>
        <v>27992.244538569641</v>
      </c>
      <c r="Q262" s="25">
        <f t="array" aca="1" ref="Q262" ca="1">INDEX('Isaac 401k'!L:L,MATCH('Retirement Calculator'!A262,'Isaac 401k'!N:N,0),0)</f>
        <v>1888721.16169101</v>
      </c>
      <c r="R262" s="25">
        <f t="array" aca="1" ref="R262" ca="1">INDEX('Lorri 401b'!L:L,MATCH('Retirement Calculator'!A262,'Lorri 401b'!N:N,0),0)</f>
        <v>4081125.2463621707</v>
      </c>
      <c r="S262" s="25">
        <f t="shared" ca="1" si="7"/>
        <v>5969846.4080531802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3525.4531757812501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7820.4732791855868</v>
      </c>
      <c r="K263" s="25">
        <f t="shared" si="4"/>
        <v>20171.771259384055</v>
      </c>
      <c r="L263" s="25"/>
      <c r="N263" s="25">
        <f>'Combined Retirement'!$C$18/12</f>
        <v>39153.069999999992</v>
      </c>
      <c r="O263" s="25">
        <f t="shared" si="5"/>
        <v>11160.82546143035</v>
      </c>
      <c r="P263" s="25">
        <f t="shared" si="6"/>
        <v>27992.244538569641</v>
      </c>
      <c r="Q263" s="25">
        <f t="array" aca="1" ref="Q263" ca="1">INDEX('Isaac 401k'!L:L,MATCH('Retirement Calculator'!A263,'Isaac 401k'!N:N,0),0)</f>
        <v>1888737.7746135404</v>
      </c>
      <c r="R263" s="25">
        <f t="array" aca="1" ref="R263" ca="1">INDEX('Lorri 401b'!L:L,MATCH('Retirement Calculator'!A263,'Lorri 401b'!N:N,0),0)</f>
        <v>4077874.1145823812</v>
      </c>
      <c r="S263" s="25">
        <f t="shared" ca="1" si="7"/>
        <v>5966611.8891959218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3525.4531757812501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7820.4732791855868</v>
      </c>
      <c r="K264" s="25">
        <f t="shared" si="4"/>
        <v>20171.771259384055</v>
      </c>
      <c r="L264" s="25"/>
      <c r="N264" s="25">
        <f>'Combined Retirement'!$C$18/12</f>
        <v>39153.069999999992</v>
      </c>
      <c r="O264" s="25">
        <f t="shared" si="5"/>
        <v>11160.82546143035</v>
      </c>
      <c r="P264" s="25">
        <f t="shared" si="6"/>
        <v>27992.244538569641</v>
      </c>
      <c r="Q264" s="25">
        <f t="array" aca="1" ref="Q264" ca="1">INDEX('Isaac 401k'!L:L,MATCH('Retirement Calculator'!A264,'Isaac 401k'!N:N,0),0)</f>
        <v>1888754.4567565813</v>
      </c>
      <c r="R264" s="25">
        <f t="array" aca="1" ref="R264" ca="1">INDEX('Lorri 401b'!L:L,MATCH('Retirement Calculator'!A264,'Lorri 401b'!N:N,0),0)</f>
        <v>4074609.4364201762</v>
      </c>
      <c r="S264" s="25">
        <f t="shared" ca="1" si="7"/>
        <v>5963363.8931767577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3525.4531757812501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7820.4732791855868</v>
      </c>
      <c r="K265" s="25">
        <f t="shared" si="4"/>
        <v>20171.771259384055</v>
      </c>
      <c r="L265" s="25"/>
      <c r="N265" s="25">
        <f>'Combined Retirement'!$C$18/12</f>
        <v>39153.069999999992</v>
      </c>
      <c r="O265" s="25">
        <f t="shared" si="5"/>
        <v>11160.82546143035</v>
      </c>
      <c r="P265" s="25">
        <f t="shared" si="6"/>
        <v>27992.244538569641</v>
      </c>
      <c r="Q265" s="25">
        <f t="array" aca="1" ref="Q265" ca="1">INDEX('Isaac 401k'!L:L,MATCH('Retirement Calculator'!A265,'Isaac 401k'!N:N,0),0)</f>
        <v>1888771.2084085515</v>
      </c>
      <c r="R265" s="25">
        <f t="array" aca="1" ref="R265" ca="1">INDEX('Lorri 401b'!L:L,MATCH('Retirement Calculator'!A265,'Lorri 401b'!N:N,0),0)</f>
        <v>4071331.1554322951</v>
      </c>
      <c r="S265" s="25">
        <f t="shared" ca="1" si="7"/>
        <v>5960102.3638408463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3525.4531757812501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7820.4732791855868</v>
      </c>
      <c r="K266" s="25">
        <f t="shared" ref="K266:K520" si="264">IF(C266&lt;59.5,0,IF(C266&lt;$B$7,0,P266*$K$7))</f>
        <v>20171.771259384055</v>
      </c>
      <c r="L266" s="25"/>
      <c r="N266" s="25">
        <f>'Combined Retirement'!$C$18/12</f>
        <v>39153.069999999992</v>
      </c>
      <c r="O266" s="25">
        <f t="shared" ref="O266:O520" si="265">SUM(E266:I266)</f>
        <v>11160.82546143035</v>
      </c>
      <c r="P266" s="25">
        <f t="shared" ref="P266:P520" si="266">N266-O266</f>
        <v>27992.244538569641</v>
      </c>
      <c r="Q266" s="25">
        <f t="array" aca="1" ref="Q266" ca="1">INDEX('Isaac 401k'!L:L,MATCH('Retirement Calculator'!A266,'Isaac 401k'!N:N,0),0)</f>
        <v>1888788.0298590716</v>
      </c>
      <c r="R266" s="25">
        <f t="array" aca="1" ref="R266" ca="1">INDEX('Lorri 401b'!L:L,MATCH('Retirement Calculator'!A266,'Lorri 401b'!N:N,0),0)</f>
        <v>4068039.2149402979</v>
      </c>
      <c r="S266" s="25">
        <f t="shared" ref="S266:S520" ca="1" si="267">SUM(Q266:R266)</f>
        <v>5956827.2447993699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3525.4531757812501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7820.4732791855868</v>
      </c>
      <c r="K267" s="25">
        <f t="shared" si="264"/>
        <v>20171.771259384055</v>
      </c>
      <c r="L267" s="25"/>
      <c r="N267" s="25">
        <f>'Combined Retirement'!$C$18/12</f>
        <v>39153.069999999992</v>
      </c>
      <c r="O267" s="25">
        <f t="shared" si="265"/>
        <v>11160.82546143035</v>
      </c>
      <c r="P267" s="25">
        <f t="shared" si="266"/>
        <v>27992.244538569641</v>
      </c>
      <c r="Q267" s="25">
        <f t="array" aca="1" ref="Q267" ca="1">INDEX('Isaac 401k'!L:L,MATCH('Retirement Calculator'!A267,'Isaac 401k'!N:N,0),0)</f>
        <v>1888804.9213989689</v>
      </c>
      <c r="R267" s="25">
        <f t="array" aca="1" ref="R267" ca="1">INDEX('Lorri 401b'!L:L,MATCH('Retirement Calculator'!A267,'Lorri 401b'!N:N,0),0)</f>
        <v>4064733.5580295841</v>
      </c>
      <c r="S267" s="25">
        <f t="shared" ca="1" si="267"/>
        <v>5953538.479428553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3525.4531757812501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7820.4732791855868</v>
      </c>
      <c r="K268" s="25">
        <f t="shared" si="264"/>
        <v>20171.771259384055</v>
      </c>
      <c r="L268" s="25"/>
      <c r="N268" s="25">
        <f>'Combined Retirement'!$C$18/12</f>
        <v>39153.069999999992</v>
      </c>
      <c r="O268" s="25">
        <f t="shared" si="265"/>
        <v>11160.82546143035</v>
      </c>
      <c r="P268" s="25">
        <f t="shared" si="266"/>
        <v>27992.244538569641</v>
      </c>
      <c r="Q268" s="25">
        <f t="array" aca="1" ref="Q268" ca="1">INDEX('Isaac 401k'!L:L,MATCH('Retirement Calculator'!A268,'Isaac 401k'!N:N,0),0)</f>
        <v>1888821.8833202824</v>
      </c>
      <c r="R268" s="25">
        <f t="array" aca="1" ref="R268" ca="1">INDEX('Lorri 401b'!L:L,MATCH('Retirement Calculator'!A268,'Lorri 401b'!N:N,0),0)</f>
        <v>4061414.1275484092</v>
      </c>
      <c r="S268" s="25">
        <f t="shared" ca="1" si="267"/>
        <v>5950236.0108686918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3525.4531757812501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7820.4732791855868</v>
      </c>
      <c r="K269" s="25">
        <f t="shared" si="264"/>
        <v>20171.771259384055</v>
      </c>
      <c r="L269" s="25"/>
      <c r="N269" s="25">
        <f>'Combined Retirement'!$C$18/12</f>
        <v>39153.069999999992</v>
      </c>
      <c r="O269" s="25">
        <f t="shared" si="265"/>
        <v>11160.82546143035</v>
      </c>
      <c r="P269" s="25">
        <f t="shared" si="266"/>
        <v>27992.244538569641</v>
      </c>
      <c r="Q269" s="25">
        <f t="array" aca="1" ref="Q269" ca="1">INDEX('Isaac 401k'!L:L,MATCH('Retirement Calculator'!A269,'Isaac 401k'!N:N,0),0)</f>
        <v>1888838.915916268</v>
      </c>
      <c r="R269" s="25">
        <f t="array" aca="1" ref="R269" ca="1">INDEX('Lorri 401b'!L:L,MATCH('Retirement Calculator'!A269,'Lorri 401b'!N:N,0),0)</f>
        <v>4058080.8661068957</v>
      </c>
      <c r="S269" s="25">
        <f t="shared" ca="1" si="267"/>
        <v>5946919.7820231635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3525.4531757812501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7820.4732791855868</v>
      </c>
      <c r="K270" s="25">
        <f t="shared" si="264"/>
        <v>20171.771259384055</v>
      </c>
      <c r="L270" s="25"/>
      <c r="N270" s="25">
        <f>'Combined Retirement'!$C$18/12</f>
        <v>39153.069999999992</v>
      </c>
      <c r="O270" s="25">
        <f t="shared" si="265"/>
        <v>11160.82546143035</v>
      </c>
      <c r="P270" s="25">
        <f t="shared" si="266"/>
        <v>27992.244538569641</v>
      </c>
      <c r="Q270" s="25">
        <f t="array" aca="1" ref="Q270" ca="1">INDEX('Isaac 401k'!L:L,MATCH('Retirement Calculator'!A270,'Isaac 401k'!N:N,0),0)</f>
        <v>1888856.0194814035</v>
      </c>
      <c r="R270" s="25">
        <f t="array" aca="1" ref="R270" ca="1">INDEX('Lorri 401b'!L:L,MATCH('Retirement Calculator'!A270,'Lorri 401b'!N:N,0),0)</f>
        <v>4054733.716076043</v>
      </c>
      <c r="S270" s="25">
        <f t="shared" ca="1" si="267"/>
        <v>5943589.7355574463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3525.4531757812501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7820.4732791855868</v>
      </c>
      <c r="K271" s="25">
        <f t="shared" si="264"/>
        <v>20171.771259384055</v>
      </c>
      <c r="L271" s="25"/>
      <c r="N271" s="25">
        <f>'Combined Retirement'!$C$18/12</f>
        <v>39153.069999999992</v>
      </c>
      <c r="O271" s="25">
        <f t="shared" si="265"/>
        <v>11160.82546143035</v>
      </c>
      <c r="P271" s="25">
        <f t="shared" si="266"/>
        <v>27992.244538569641</v>
      </c>
      <c r="Q271" s="25">
        <f t="array" aca="1" ref="Q271" ca="1">INDEX('Isaac 401k'!L:L,MATCH('Retirement Calculator'!A271,'Isaac 401k'!N:N,0),0)</f>
        <v>1888873.1943113939</v>
      </c>
      <c r="R271" s="25">
        <f t="array" aca="1" ref="R271" ca="1">INDEX('Lorri 401b'!L:L,MATCH('Retirement Calculator'!A271,'Lorri 401b'!N:N,0),0)</f>
        <v>4051372.619586728</v>
      </c>
      <c r="S271" s="25">
        <f t="shared" ca="1" si="267"/>
        <v>5940245.8138981219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3525.4531757812501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7820.4732791855868</v>
      </c>
      <c r="K272" s="25">
        <f t="shared" si="264"/>
        <v>20171.771259384055</v>
      </c>
      <c r="L272" s="25"/>
      <c r="N272" s="25">
        <f>'Combined Retirement'!$C$18/12</f>
        <v>39153.069999999992</v>
      </c>
      <c r="O272" s="25">
        <f t="shared" si="265"/>
        <v>11160.82546143035</v>
      </c>
      <c r="P272" s="25">
        <f t="shared" si="266"/>
        <v>27992.244538569641</v>
      </c>
      <c r="Q272" s="25">
        <f t="array" aca="1" ref="Q272" ca="1">INDEX('Isaac 401k'!L:L,MATCH('Retirement Calculator'!A272,'Isaac 401k'!N:N,0),0)</f>
        <v>1888890.4407031757</v>
      </c>
      <c r="R272" s="25">
        <f t="array" aca="1" ref="R272" ca="1">INDEX('Lorri 401b'!L:L,MATCH('Retirement Calculator'!A272,'Lorri 401b'!N:N,0),0)</f>
        <v>4047997.5185287078</v>
      </c>
      <c r="S272" s="25">
        <f t="shared" ca="1" si="267"/>
        <v>5936887.9592318833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3525.4531757812501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7820.4732791855868</v>
      </c>
      <c r="K273" s="25">
        <f t="shared" si="264"/>
        <v>20171.771259384055</v>
      </c>
      <c r="L273" s="25"/>
      <c r="N273" s="25">
        <f>'Combined Retirement'!$C$18/12</f>
        <v>39153.069999999992</v>
      </c>
      <c r="O273" s="25">
        <f t="shared" si="265"/>
        <v>11160.82546143035</v>
      </c>
      <c r="P273" s="25">
        <f t="shared" si="266"/>
        <v>27992.244538569641</v>
      </c>
      <c r="Q273" s="25">
        <f t="array" aca="1" ref="Q273" ca="1">INDEX('Isaac 401k'!L:L,MATCH('Retirement Calculator'!A273,'Isaac 401k'!N:N,0),0)</f>
        <v>1888907.7589549234</v>
      </c>
      <c r="R273" s="25">
        <f t="array" aca="1" ref="R273" ca="1">INDEX('Lorri 401b'!L:L,MATCH('Retirement Calculator'!A273,'Lorri 401b'!N:N,0),0)</f>
        <v>4044608.3545496124</v>
      </c>
      <c r="S273" s="25">
        <f t="shared" ca="1" si="267"/>
        <v>5933516.1135045355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3525.4531757812501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7820.4732791855868</v>
      </c>
      <c r="K274" s="25">
        <f t="shared" si="264"/>
        <v>20171.771259384055</v>
      </c>
      <c r="L274" s="25"/>
      <c r="N274" s="25">
        <f>'Combined Retirement'!$C$18/12</f>
        <v>39153.069999999992</v>
      </c>
      <c r="O274" s="25">
        <f t="shared" si="265"/>
        <v>11160.82546143035</v>
      </c>
      <c r="P274" s="25">
        <f t="shared" si="266"/>
        <v>27992.244538569641</v>
      </c>
      <c r="Q274" s="25">
        <f t="array" aca="1" ref="Q274" ca="1">INDEX('Isaac 401k'!L:L,MATCH('Retirement Calculator'!A274,'Isaac 401k'!N:N,0),0)</f>
        <v>1888925.1493660533</v>
      </c>
      <c r="R274" s="25">
        <f t="array" aca="1" ref="R274" ca="1">INDEX('Lorri 401b'!L:L,MATCH('Retirement Calculator'!A274,'Lorri 401b'!N:N,0),0)</f>
        <v>4041205.0690539372</v>
      </c>
      <c r="S274" s="25">
        <f t="shared" ca="1" si="267"/>
        <v>5930130.2184199905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3525.4531757812501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7820.4732791855868</v>
      </c>
      <c r="K275" s="25">
        <f t="shared" si="264"/>
        <v>20171.771259384055</v>
      </c>
      <c r="L275" s="25"/>
      <c r="N275" s="25">
        <f>'Combined Retirement'!$C$18/12</f>
        <v>39153.069999999992</v>
      </c>
      <c r="O275" s="25">
        <f t="shared" si="265"/>
        <v>11160.82546143035</v>
      </c>
      <c r="P275" s="25">
        <f t="shared" si="266"/>
        <v>27992.244538569641</v>
      </c>
      <c r="Q275" s="25">
        <f t="array" aca="1" ref="Q275" ca="1">INDEX('Isaac 401k'!L:L,MATCH('Retirement Calculator'!A275,'Isaac 401k'!N:N,0),0)</f>
        <v>1888942.6122372297</v>
      </c>
      <c r="R275" s="25">
        <f t="array" aca="1" ref="R275" ca="1">INDEX('Lorri 401b'!L:L,MATCH('Retirement Calculator'!A275,'Lorri 401b'!N:N,0),0)</f>
        <v>4037787.6032020301</v>
      </c>
      <c r="S275" s="25">
        <f t="shared" ca="1" si="267"/>
        <v>5926730.21543926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3525.4531757812501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7820.4732791855868</v>
      </c>
      <c r="K276" s="25">
        <f t="shared" si="264"/>
        <v>20171.771259384055</v>
      </c>
      <c r="L276" s="25"/>
      <c r="N276" s="25">
        <f>'Combined Retirement'!$C$18/12</f>
        <v>39153.069999999992</v>
      </c>
      <c r="O276" s="25">
        <f t="shared" si="265"/>
        <v>11160.82546143035</v>
      </c>
      <c r="P276" s="25">
        <f t="shared" si="266"/>
        <v>27992.244538569641</v>
      </c>
      <c r="Q276" s="25">
        <f t="array" aca="1" ref="Q276" ca="1">INDEX('Isaac 401k'!L:L,MATCH('Retirement Calculator'!A276,'Isaac 401k'!N:N,0),0)</f>
        <v>1888960.1478703693</v>
      </c>
      <c r="R276" s="25">
        <f t="array" aca="1" ref="R276" ca="1">INDEX('Lorri 401b'!L:L,MATCH('Retirement Calculator'!A276,'Lorri 401b'!N:N,0),0)</f>
        <v>4034355.8979090736</v>
      </c>
      <c r="S276" s="25">
        <f t="shared" ca="1" si="267"/>
        <v>5923316.0457794424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3525.4531757812501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7820.4732791855868</v>
      </c>
      <c r="K277" s="25">
        <f t="shared" si="264"/>
        <v>20171.771259384055</v>
      </c>
      <c r="L277" s="25"/>
      <c r="N277" s="25">
        <f>'Combined Retirement'!$C$18/12</f>
        <v>39153.069999999992</v>
      </c>
      <c r="O277" s="25">
        <f t="shared" si="265"/>
        <v>11160.82546143035</v>
      </c>
      <c r="P277" s="25">
        <f t="shared" si="266"/>
        <v>27992.244538569641</v>
      </c>
      <c r="Q277" s="25">
        <f t="array" aca="1" ref="Q277" ca="1">INDEX('Isaac 401k'!L:L,MATCH('Retirement Calculator'!A277,'Isaac 401k'!N:N,0),0)</f>
        <v>1888977.756568647</v>
      </c>
      <c r="R277" s="25">
        <f t="array" aca="1" ref="R277" ca="1">INDEX('Lorri 401b'!L:L,MATCH('Retirement Calculator'!A277,'Lorri 401b'!N:N,0),0)</f>
        <v>4030909.8938440629</v>
      </c>
      <c r="S277" s="25">
        <f t="shared" ca="1" si="267"/>
        <v>5919887.6504127104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3525.4531757812501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7820.4732791855868</v>
      </c>
      <c r="K278" s="25">
        <f t="shared" si="264"/>
        <v>20171.771259384055</v>
      </c>
      <c r="L278" s="25"/>
      <c r="N278" s="25">
        <f>'Combined Retirement'!$C$18/12</f>
        <v>39153.069999999992</v>
      </c>
      <c r="O278" s="25">
        <f t="shared" si="265"/>
        <v>11160.82546143035</v>
      </c>
      <c r="P278" s="25">
        <f t="shared" si="266"/>
        <v>27992.244538569641</v>
      </c>
      <c r="Q278" s="25">
        <f t="array" aca="1" ref="Q278" ca="1">INDEX('Isaac 401k'!L:L,MATCH('Retirement Calculator'!A278,'Isaac 401k'!N:N,0),0)</f>
        <v>1888995.4386365009</v>
      </c>
      <c r="R278" s="25">
        <f t="array" aca="1" ref="R278" ca="1">INDEX('Lorri 401b'!L:L,MATCH('Retirement Calculator'!A278,'Lorri 401b'!N:N,0),0)</f>
        <v>4027449.5314287813</v>
      </c>
      <c r="S278" s="25">
        <f t="shared" ca="1" si="267"/>
        <v>5916444.9700652827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3525.4531757812501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7820.4732791855868</v>
      </c>
      <c r="K279" s="25">
        <f t="shared" si="264"/>
        <v>20171.771259384055</v>
      </c>
      <c r="L279" s="25"/>
      <c r="N279" s="25">
        <f>'Combined Retirement'!$C$18/12</f>
        <v>39153.069999999992</v>
      </c>
      <c r="O279" s="25">
        <f t="shared" si="265"/>
        <v>11160.82546143035</v>
      </c>
      <c r="P279" s="25">
        <f t="shared" si="266"/>
        <v>27992.244538569641</v>
      </c>
      <c r="Q279" s="25">
        <f t="array" aca="1" ref="Q279" ca="1">INDEX('Isaac 401k'!L:L,MATCH('Retirement Calculator'!A279,'Isaac 401k'!N:N,0),0)</f>
        <v>1889013.1943796375</v>
      </c>
      <c r="R279" s="25">
        <f t="array" aca="1" ref="R279" ca="1">INDEX('Lorri 401b'!L:L,MATCH('Retirement Calculator'!A279,'Lorri 401b'!N:N,0),0)</f>
        <v>4023974.7508367696</v>
      </c>
      <c r="S279" s="25">
        <f t="shared" ca="1" si="267"/>
        <v>5912987.9452164071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3525.4531757812501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7820.4732791855868</v>
      </c>
      <c r="K280" s="25">
        <f t="shared" si="264"/>
        <v>20171.771259384055</v>
      </c>
      <c r="L280" s="25"/>
      <c r="N280" s="25">
        <f>'Combined Retirement'!$C$18/12</f>
        <v>39153.069999999992</v>
      </c>
      <c r="O280" s="25">
        <f t="shared" si="265"/>
        <v>11160.82546143035</v>
      </c>
      <c r="P280" s="25">
        <f t="shared" si="266"/>
        <v>27992.244538569641</v>
      </c>
      <c r="Q280" s="25">
        <f t="array" aca="1" ref="Q280" ca="1">INDEX('Isaac 401k'!L:L,MATCH('Retirement Calculator'!A280,'Isaac 401k'!N:N,0),0)</f>
        <v>1889031.0241050371</v>
      </c>
      <c r="R280" s="25">
        <f t="array" aca="1" ref="R280" ca="1">INDEX('Lorri 401b'!L:L,MATCH('Retirement Calculator'!A280,'Lorri 401b'!N:N,0),0)</f>
        <v>4020485.4919922911</v>
      </c>
      <c r="S280" s="25">
        <f t="shared" ca="1" si="267"/>
        <v>5909516.5160973277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3525.4531757812501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7820.4732791855868</v>
      </c>
      <c r="K281" s="25">
        <f t="shared" si="264"/>
        <v>20171.771259384055</v>
      </c>
      <c r="L281" s="25"/>
      <c r="N281" s="25">
        <f>'Combined Retirement'!$C$18/12</f>
        <v>39153.069999999992</v>
      </c>
      <c r="O281" s="25">
        <f t="shared" si="265"/>
        <v>11160.82546143035</v>
      </c>
      <c r="P281" s="25">
        <f t="shared" si="266"/>
        <v>27992.244538569641</v>
      </c>
      <c r="Q281" s="25">
        <f t="array" aca="1" ref="Q281" ca="1">INDEX('Isaac 401k'!L:L,MATCH('Retirement Calculator'!A281,'Isaac 401k'!N:N,0),0)</f>
        <v>1889048.9281209593</v>
      </c>
      <c r="R281" s="25">
        <f t="array" aca="1" ref="R281" ca="1">INDEX('Lorri 401b'!L:L,MATCH('Retirement Calculator'!A281,'Lorri 401b'!N:N,0),0)</f>
        <v>4016981.6945692939</v>
      </c>
      <c r="S281" s="25">
        <f t="shared" ca="1" si="267"/>
        <v>5906030.622690253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3525.4531757812501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7820.4732791855868</v>
      </c>
      <c r="K282" s="25">
        <f t="shared" si="264"/>
        <v>20171.771259384055</v>
      </c>
      <c r="L282" s="25"/>
      <c r="N282" s="25">
        <f>'Combined Retirement'!$C$18/12</f>
        <v>39153.069999999992</v>
      </c>
      <c r="O282" s="25">
        <f t="shared" si="265"/>
        <v>11160.82546143035</v>
      </c>
      <c r="P282" s="25">
        <f t="shared" si="266"/>
        <v>27992.244538569641</v>
      </c>
      <c r="Q282" s="25">
        <f t="array" aca="1" ref="Q282" ca="1">INDEX('Isaac 401k'!L:L,MATCH('Retirement Calculator'!A282,'Isaac 401k'!N:N,0),0)</f>
        <v>1889066.9067369478</v>
      </c>
      <c r="R282" s="25">
        <f t="array" aca="1" ref="R282" ca="1">INDEX('Lorri 401b'!L:L,MATCH('Retirement Calculator'!A282,'Lorri 401b'!N:N,0),0)</f>
        <v>4013463.2979903677</v>
      </c>
      <c r="S282" s="25">
        <f t="shared" ca="1" si="267"/>
        <v>5902530.2047273153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3525.4531757812501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7820.4732791855868</v>
      </c>
      <c r="K283" s="25">
        <f t="shared" si="264"/>
        <v>20171.771259384055</v>
      </c>
      <c r="L283" s="25"/>
      <c r="N283" s="25">
        <f>'Combined Retirement'!$C$18/12</f>
        <v>39153.069999999992</v>
      </c>
      <c r="O283" s="25">
        <f t="shared" si="265"/>
        <v>11160.82546143035</v>
      </c>
      <c r="P283" s="25">
        <f t="shared" si="266"/>
        <v>27992.244538569641</v>
      </c>
      <c r="Q283" s="25">
        <f t="array" aca="1" ref="Q283" ca="1">INDEX('Isaac 401k'!L:L,MATCH('Retirement Calculator'!A283,'Isaac 401k'!N:N,0),0)</f>
        <v>1889084.9602638362</v>
      </c>
      <c r="R283" s="25">
        <f t="array" aca="1" ref="R283" ca="1">INDEX('Lorri 401b'!L:L,MATCH('Retirement Calculator'!A283,'Lorri 401b'!N:N,0),0)</f>
        <v>4009930.2414256958</v>
      </c>
      <c r="S283" s="25">
        <f t="shared" ca="1" si="267"/>
        <v>5899015.201689532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3525.4531757812501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7820.4732791855868</v>
      </c>
      <c r="K284" s="25">
        <f t="shared" si="264"/>
        <v>20171.771259384055</v>
      </c>
      <c r="L284" s="25"/>
      <c r="N284" s="25">
        <f>'Combined Retirement'!$C$18/12</f>
        <v>39153.069999999992</v>
      </c>
      <c r="O284" s="25">
        <f t="shared" si="265"/>
        <v>11160.82546143035</v>
      </c>
      <c r="P284" s="25">
        <f t="shared" si="266"/>
        <v>27992.244538569641</v>
      </c>
      <c r="Q284" s="25">
        <f t="array" aca="1" ref="Q284" ca="1">INDEX('Isaac 401k'!L:L,MATCH('Retirement Calculator'!A284,'Isaac 401k'!N:N,0),0)</f>
        <v>1889103.0890137532</v>
      </c>
      <c r="R284" s="25">
        <f t="array" aca="1" ref="R284" ca="1">INDEX('Lorri 401b'!L:L,MATCH('Retirement Calculator'!A284,'Lorri 401b'!N:N,0),0)</f>
        <v>4006382.4637920046</v>
      </c>
      <c r="S284" s="25">
        <f t="shared" ca="1" si="267"/>
        <v>5895485.5528057581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3525.4531757812501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7820.4732791855868</v>
      </c>
      <c r="K285" s="25">
        <f t="shared" si="264"/>
        <v>20171.771259384055</v>
      </c>
      <c r="L285" s="25"/>
      <c r="N285" s="25">
        <f>'Combined Retirement'!$C$18/12</f>
        <v>39153.069999999992</v>
      </c>
      <c r="O285" s="25">
        <f t="shared" si="265"/>
        <v>11160.82546143035</v>
      </c>
      <c r="P285" s="25">
        <f t="shared" si="266"/>
        <v>27992.244538569641</v>
      </c>
      <c r="Q285" s="25">
        <f t="array" aca="1" ref="Q285" ca="1">INDEX('Isaac 401k'!L:L,MATCH('Retirement Calculator'!A285,'Isaac 401k'!N:N,0),0)</f>
        <v>1889121.2933001283</v>
      </c>
      <c r="R285" s="25">
        <f t="array" aca="1" ref="R285" ca="1">INDEX('Lorri 401b'!L:L,MATCH('Retirement Calculator'!A285,'Lorri 401b'!N:N,0),0)</f>
        <v>4002819.9037515065</v>
      </c>
      <c r="S285" s="25">
        <f t="shared" ca="1" si="267"/>
        <v>5891941.197051635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3525.4531757812501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7820.4732791855868</v>
      </c>
      <c r="K286" s="25">
        <f t="shared" si="264"/>
        <v>20171.771259384055</v>
      </c>
      <c r="L286" s="25"/>
      <c r="N286" s="25">
        <f>'Combined Retirement'!$C$18/12</f>
        <v>39153.069999999992</v>
      </c>
      <c r="O286" s="25">
        <f t="shared" si="265"/>
        <v>11160.82546143035</v>
      </c>
      <c r="P286" s="25">
        <f t="shared" si="266"/>
        <v>27992.244538569641</v>
      </c>
      <c r="Q286" s="25">
        <f t="array" aca="1" ref="Q286" ca="1">INDEX('Isaac 401k'!L:L,MATCH('Retirement Calculator'!A286,'Isaac 401k'!N:N,0),0)</f>
        <v>1889139.5734376966</v>
      </c>
      <c r="R286" s="25">
        <f t="array" aca="1" ref="R286" ca="1">INDEX('Lorri 401b'!L:L,MATCH('Retirement Calculator'!A286,'Lorri 401b'!N:N,0),0)</f>
        <v>3999242.4997108392</v>
      </c>
      <c r="S286" s="25">
        <f t="shared" ca="1" si="267"/>
        <v>5888382.0731485356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3525.4531757812501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7820.4732791855868</v>
      </c>
      <c r="K287" s="25">
        <f t="shared" si="264"/>
        <v>20171.771259384055</v>
      </c>
      <c r="L287" s="25"/>
      <c r="N287" s="25">
        <f>'Combined Retirement'!$C$18/12</f>
        <v>39153.069999999992</v>
      </c>
      <c r="O287" s="25">
        <f t="shared" si="265"/>
        <v>11160.82546143035</v>
      </c>
      <c r="P287" s="25">
        <f t="shared" si="266"/>
        <v>27992.244538569641</v>
      </c>
      <c r="Q287" s="25">
        <f t="array" aca="1" ref="Q287" ca="1">INDEX('Isaac 401k'!L:L,MATCH('Retirement Calculator'!A287,'Isaac 401k'!N:N,0),0)</f>
        <v>1889157.9297425048</v>
      </c>
      <c r="R287" s="25">
        <f t="array" aca="1" ref="R287" ca="1">INDEX('Lorri 401b'!L:L,MATCH('Retirement Calculator'!A287,'Lorri 401b'!N:N,0),0)</f>
        <v>3995650.1898200028</v>
      </c>
      <c r="S287" s="25">
        <f t="shared" ca="1" si="267"/>
        <v>5884808.1195625076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3525.4531757812501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7820.4732791855868</v>
      </c>
      <c r="K288" s="25">
        <f t="shared" si="264"/>
        <v>20171.771259384055</v>
      </c>
      <c r="L288" s="25"/>
      <c r="N288" s="25">
        <f>'Combined Retirement'!$C$18/12</f>
        <v>39153.069999999992</v>
      </c>
      <c r="O288" s="25">
        <f t="shared" si="265"/>
        <v>11160.82546143035</v>
      </c>
      <c r="P288" s="25">
        <f t="shared" si="266"/>
        <v>27992.244538569641</v>
      </c>
      <c r="Q288" s="25">
        <f t="array" aca="1" ref="Q288" ca="1">INDEX('Isaac 401k'!L:L,MATCH('Retirement Calculator'!A288,'Isaac 401k'!N:N,0),0)</f>
        <v>1889176.3625319165</v>
      </c>
      <c r="R288" s="25">
        <f t="array" aca="1" ref="R288" ca="1">INDEX('Lorri 401b'!L:L,MATCH('Retirement Calculator'!A288,'Lorri 401b'!N:N,0),0)</f>
        <v>3992042.9119712878</v>
      </c>
      <c r="S288" s="25">
        <f t="shared" ca="1" si="267"/>
        <v>5881219.274503204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3525.4531757812501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7820.4732791855868</v>
      </c>
      <c r="K289" s="25">
        <f t="shared" si="264"/>
        <v>20171.771259384055</v>
      </c>
      <c r="L289" s="25"/>
      <c r="N289" s="25">
        <f>'Combined Retirement'!$C$18/12</f>
        <v>39153.069999999992</v>
      </c>
      <c r="O289" s="25">
        <f t="shared" si="265"/>
        <v>11160.82546143035</v>
      </c>
      <c r="P289" s="25">
        <f t="shared" si="266"/>
        <v>27992.244538569641</v>
      </c>
      <c r="Q289" s="25">
        <f t="array" aca="1" ref="Q289" ca="1">INDEX('Isaac 401k'!L:L,MATCH('Retirement Calculator'!A289,'Isaac 401k'!N:N,0),0)</f>
        <v>1889194.8721246172</v>
      </c>
      <c r="R289" s="25">
        <f t="array" aca="1" ref="R289" ca="1">INDEX('Lorri 401b'!L:L,MATCH('Retirement Calculator'!A289,'Lorri 401b'!N:N,0),0)</f>
        <v>3988420.6037982032</v>
      </c>
      <c r="S289" s="25">
        <f t="shared" ca="1" si="267"/>
        <v>5877615.4759228202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3525.4531757812501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7820.4732791855868</v>
      </c>
      <c r="K290" s="25">
        <f t="shared" si="264"/>
        <v>20171.771259384055</v>
      </c>
      <c r="L290" s="25"/>
      <c r="N290" s="25">
        <f>'Combined Retirement'!$C$18/12</f>
        <v>39153.069999999992</v>
      </c>
      <c r="O290" s="25">
        <f t="shared" si="265"/>
        <v>11160.82546143035</v>
      </c>
      <c r="P290" s="25">
        <f t="shared" si="266"/>
        <v>27992.244538569641</v>
      </c>
      <c r="Q290" s="25">
        <f t="array" aca="1" ref="Q290" ca="1">INDEX('Isaac 401k'!L:L,MATCH('Retirement Calculator'!A290,'Isaac 401k'!N:N,0),0)</f>
        <v>1889213.4588406209</v>
      </c>
      <c r="R290" s="25">
        <f t="array" aca="1" ref="R290" ca="1">INDEX('Lorri 401b'!L:L,MATCH('Retirement Calculator'!A290,'Lorri 401b'!N:N,0),0)</f>
        <v>3984783.2026743973</v>
      </c>
      <c r="S290" s="25">
        <f t="shared" ca="1" si="267"/>
        <v>5873996.661515018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3525.4531757812501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7820.4732791855868</v>
      </c>
      <c r="K291" s="25">
        <f t="shared" si="264"/>
        <v>20171.771259384055</v>
      </c>
      <c r="L291" s="25"/>
      <c r="N291" s="25">
        <f>'Combined Retirement'!$C$18/12</f>
        <v>39153.069999999992</v>
      </c>
      <c r="O291" s="25">
        <f t="shared" si="265"/>
        <v>11160.82546143035</v>
      </c>
      <c r="P291" s="25">
        <f t="shared" si="266"/>
        <v>27992.244538569641</v>
      </c>
      <c r="Q291" s="25">
        <f t="array" aca="1" ref="Q291" ca="1">INDEX('Isaac 401k'!L:L,MATCH('Retirement Calculator'!A291,'Isaac 401k'!N:N,0),0)</f>
        <v>1889232.1230012747</v>
      </c>
      <c r="R291" s="25">
        <f t="array" aca="1" ref="R291" ca="1">INDEX('Lorri 401b'!L:L,MATCH('Retirement Calculator'!A291,'Lorri 401b'!N:N,0),0)</f>
        <v>3981130.6457125754</v>
      </c>
      <c r="S291" s="25">
        <f t="shared" ca="1" si="267"/>
        <v>5870362.7687138505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3525.4531757812501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7820.4732791855868</v>
      </c>
      <c r="K292" s="25">
        <f t="shared" si="264"/>
        <v>20171.771259384055</v>
      </c>
      <c r="L292" s="25"/>
      <c r="N292" s="25">
        <f>'Combined Retirement'!$C$18/12</f>
        <v>39153.069999999992</v>
      </c>
      <c r="O292" s="25">
        <f t="shared" si="265"/>
        <v>11160.82546143035</v>
      </c>
      <c r="P292" s="25">
        <f t="shared" si="266"/>
        <v>27992.244538569641</v>
      </c>
      <c r="Q292" s="25">
        <f t="array" aca="1" ref="Q292" ca="1">INDEX('Isaac 401k'!L:L,MATCH('Retirement Calculator'!A292,'Isaac 401k'!N:N,0),0)</f>
        <v>1889250.8649292644</v>
      </c>
      <c r="R292" s="25">
        <f t="array" aca="1" ref="R292" ca="1">INDEX('Lorri 401b'!L:L,MATCH('Retirement Calculator'!A292,'Lorri 401b'!N:N,0),0)</f>
        <v>3977462.869763413</v>
      </c>
      <c r="S292" s="25">
        <f t="shared" ca="1" si="267"/>
        <v>5866713.7346926779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3525.4531757812501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7820.4732791855868</v>
      </c>
      <c r="K293" s="25">
        <f t="shared" si="264"/>
        <v>20171.771259384055</v>
      </c>
      <c r="L293" s="25"/>
      <c r="N293" s="25">
        <f>'Combined Retirement'!$C$18/12</f>
        <v>39153.069999999992</v>
      </c>
      <c r="O293" s="25">
        <f t="shared" si="265"/>
        <v>11160.82546143035</v>
      </c>
      <c r="P293" s="25">
        <f t="shared" si="266"/>
        <v>27992.244538569641</v>
      </c>
      <c r="Q293" s="25">
        <f t="array" aca="1" ref="Q293" ca="1">INDEX('Isaac 401k'!L:L,MATCH('Retirement Calculator'!A293,'Isaac 401k'!N:N,0),0)</f>
        <v>1889269.6849486209</v>
      </c>
      <c r="R293" s="25">
        <f t="array" aca="1" ref="R293" ca="1">INDEX('Lorri 401b'!L:L,MATCH('Retirement Calculator'!A293,'Lorri 401b'!N:N,0),0)</f>
        <v>3973779.811414462</v>
      </c>
      <c r="S293" s="25">
        <f t="shared" ca="1" si="267"/>
        <v>5863049.4963630829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3525.4531757812501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7820.4732791855868</v>
      </c>
      <c r="K294" s="25">
        <f t="shared" si="264"/>
        <v>20171.771259384055</v>
      </c>
      <c r="L294" s="25"/>
      <c r="N294" s="25">
        <f>'Combined Retirement'!$C$18/12</f>
        <v>39153.069999999992</v>
      </c>
      <c r="O294" s="25">
        <f t="shared" si="265"/>
        <v>11160.82546143035</v>
      </c>
      <c r="P294" s="25">
        <f t="shared" si="266"/>
        <v>27992.244538569641</v>
      </c>
      <c r="Q294" s="25">
        <f t="array" aca="1" ref="Q294" ca="1">INDEX('Isaac 401k'!L:L,MATCH('Retirement Calculator'!A294,'Isaac 401k'!N:N,0),0)</f>
        <v>1889288.5833847246</v>
      </c>
      <c r="R294" s="25">
        <f t="array" aca="1" ref="R294" ca="1">INDEX('Lorri 401b'!L:L,MATCH('Retirement Calculator'!A294,'Lorri 401b'!N:N,0),0)</f>
        <v>3970081.4069890571</v>
      </c>
      <c r="S294" s="25">
        <f t="shared" ca="1" si="267"/>
        <v>5859369.9903737819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3525.4531757812501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7820.4732791855868</v>
      </c>
      <c r="K295" s="25">
        <f t="shared" si="264"/>
        <v>20171.771259384055</v>
      </c>
      <c r="L295" s="25"/>
      <c r="N295" s="25">
        <f>'Combined Retirement'!$C$18/12</f>
        <v>39153.069999999992</v>
      </c>
      <c r="O295" s="25">
        <f t="shared" si="265"/>
        <v>11160.82546143035</v>
      </c>
      <c r="P295" s="25">
        <f t="shared" si="266"/>
        <v>27992.244538569641</v>
      </c>
      <c r="Q295" s="25">
        <f t="array" aca="1" ref="Q295" ca="1">INDEX('Isaac 401k'!L:L,MATCH('Retirement Calculator'!A295,'Isaac 401k'!N:N,0),0)</f>
        <v>1889307.5605643122</v>
      </c>
      <c r="R295" s="25">
        <f t="array" aca="1" ref="R295" ca="1">INDEX('Lorri 401b'!L:L,MATCH('Retirement Calculator'!A295,'Lorri 401b'!N:N,0),0)</f>
        <v>3966367.5925452132</v>
      </c>
      <c r="S295" s="25">
        <f t="shared" ca="1" si="267"/>
        <v>5855675.1531095253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3525.4531757812501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7820.4732791855868</v>
      </c>
      <c r="K296" s="25">
        <f t="shared" si="264"/>
        <v>20171.771259384055</v>
      </c>
      <c r="L296" s="25"/>
      <c r="N296" s="25">
        <f>'Combined Retirement'!$C$18/12</f>
        <v>39153.069999999992</v>
      </c>
      <c r="O296" s="25">
        <f t="shared" si="265"/>
        <v>11160.82546143035</v>
      </c>
      <c r="P296" s="25">
        <f t="shared" si="266"/>
        <v>27992.244538569641</v>
      </c>
      <c r="Q296" s="25">
        <f t="array" aca="1" ref="Q296" ca="1">INDEX('Isaac 401k'!L:L,MATCH('Retirement Calculator'!A296,'Isaac 401k'!N:N,0),0)</f>
        <v>1889326.6168154813</v>
      </c>
      <c r="R296" s="25">
        <f t="array" aca="1" ref="R296" ca="1">INDEX('Lorri 401b'!L:L,MATCH('Retirement Calculator'!A296,'Lorri 401b'!N:N,0),0)</f>
        <v>3962638.3038745201</v>
      </c>
      <c r="S296" s="25">
        <f t="shared" ca="1" si="267"/>
        <v>5851964.9206900019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3525.4531757812501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7820.4732791855868</v>
      </c>
      <c r="K297" s="25">
        <f t="shared" si="264"/>
        <v>20171.771259384055</v>
      </c>
      <c r="L297" s="25"/>
      <c r="N297" s="25">
        <f>'Combined Retirement'!$C$18/12</f>
        <v>39153.069999999992</v>
      </c>
      <c r="O297" s="25">
        <f t="shared" si="265"/>
        <v>11160.82546143035</v>
      </c>
      <c r="P297" s="25">
        <f t="shared" si="266"/>
        <v>27992.244538569641</v>
      </c>
      <c r="Q297" s="25">
        <f t="array" aca="1" ref="Q297" ca="1">INDEX('Isaac 401k'!L:L,MATCH('Retirement Calculator'!A297,'Isaac 401k'!N:N,0),0)</f>
        <v>1889345.752467697</v>
      </c>
      <c r="R297" s="25">
        <f t="array" aca="1" ref="R297" ca="1">INDEX('Lorri 401b'!L:L,MATCH('Retirement Calculator'!A297,'Lorri 401b'!N:N,0),0)</f>
        <v>3958893.4765010322</v>
      </c>
      <c r="S297" s="25">
        <f t="shared" ca="1" si="267"/>
        <v>5848239.2289687293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3525.4531757812501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7820.4732791855868</v>
      </c>
      <c r="K298" s="25">
        <f t="shared" si="264"/>
        <v>20171.771259384055</v>
      </c>
      <c r="L298" s="25"/>
      <c r="N298" s="25">
        <f>'Combined Retirement'!$C$18/12</f>
        <v>39153.069999999992</v>
      </c>
      <c r="O298" s="25">
        <f t="shared" si="265"/>
        <v>11160.82546143035</v>
      </c>
      <c r="P298" s="25">
        <f t="shared" si="266"/>
        <v>27992.244538569641</v>
      </c>
      <c r="Q298" s="25">
        <f t="array" aca="1" ref="Q298" ca="1">INDEX('Isaac 401k'!L:L,MATCH('Retirement Calculator'!A298,'Isaac 401k'!N:N,0),0)</f>
        <v>1889364.9678517969</v>
      </c>
      <c r="R298" s="25">
        <f t="array" aca="1" ref="R298" ca="1">INDEX('Lorri 401b'!L:L,MATCH('Retirement Calculator'!A298,'Lorri 401b'!N:N,0),0)</f>
        <v>3955133.045680155</v>
      </c>
      <c r="S298" s="25">
        <f t="shared" ca="1" si="267"/>
        <v>5844498.0135319522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3525.4531757812501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7820.4732791855868</v>
      </c>
      <c r="K299" s="25">
        <f t="shared" si="264"/>
        <v>20171.771259384055</v>
      </c>
      <c r="L299" s="25"/>
      <c r="N299" s="25">
        <f>'Combined Retirement'!$C$18/12</f>
        <v>39153.069999999992</v>
      </c>
      <c r="O299" s="25">
        <f t="shared" si="265"/>
        <v>11160.82546143035</v>
      </c>
      <c r="P299" s="25">
        <f t="shared" si="266"/>
        <v>27992.244538569641</v>
      </c>
      <c r="Q299" s="25">
        <f t="array" aca="1" ref="Q299" ca="1">INDEX('Isaac 401k'!L:L,MATCH('Retirement Calculator'!A299,'Isaac 401k'!N:N,0),0)</f>
        <v>1889384.2632999972</v>
      </c>
      <c r="R299" s="25">
        <f t="array" aca="1" ref="R299" ca="1">INDEX('Lorri 401b'!L:L,MATCH('Retirement Calculator'!A299,'Lorri 401b'!N:N,0),0)</f>
        <v>3951356.9463975239</v>
      </c>
      <c r="S299" s="25">
        <f t="shared" ca="1" si="267"/>
        <v>5840741.2096975213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3525.4531757812501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7820.4732791855868</v>
      </c>
      <c r="K300" s="25">
        <f t="shared" si="264"/>
        <v>20171.771259384055</v>
      </c>
      <c r="L300" s="25"/>
      <c r="N300" s="25">
        <f>'Combined Retirement'!$C$18/12</f>
        <v>39153.069999999992</v>
      </c>
      <c r="O300" s="25">
        <f t="shared" si="265"/>
        <v>11160.82546143035</v>
      </c>
      <c r="P300" s="25">
        <f t="shared" si="266"/>
        <v>27992.244538569641</v>
      </c>
      <c r="Q300" s="25">
        <f t="array" aca="1" ref="Q300" ca="1">INDEX('Isaac 401k'!L:L,MATCH('Retirement Calculator'!A300,'Isaac 401k'!N:N,0),0)</f>
        <v>1889403.6391458984</v>
      </c>
      <c r="R300" s="25">
        <f t="array" aca="1" ref="R300" ca="1">INDEX('Lorri 401b'!L:L,MATCH('Retirement Calculator'!A300,'Lorri 401b'!N:N,0),0)</f>
        <v>3947565.1133678821</v>
      </c>
      <c r="S300" s="25">
        <f t="shared" ca="1" si="267"/>
        <v>5836968.7525137803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3525.4531757812501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7820.4732791855868</v>
      </c>
      <c r="K301" s="25">
        <f t="shared" si="264"/>
        <v>20171.771259384055</v>
      </c>
      <c r="L301" s="25"/>
      <c r="N301" s="25">
        <f>'Combined Retirement'!$C$18/12</f>
        <v>39153.069999999992</v>
      </c>
      <c r="O301" s="25">
        <f t="shared" si="265"/>
        <v>11160.82546143035</v>
      </c>
      <c r="P301" s="25">
        <f t="shared" si="266"/>
        <v>27992.244538569641</v>
      </c>
      <c r="Q301" s="25">
        <f t="array" aca="1" ref="Q301" ca="1">INDEX('Isaac 401k'!L:L,MATCH('Retirement Calculator'!A301,'Isaac 401k'!N:N,0),0)</f>
        <v>1889423.0957244907</v>
      </c>
      <c r="R301" s="25">
        <f t="array" aca="1" ref="R301" ca="1">INDEX('Lorri 401b'!L:L,MATCH('Retirement Calculator'!A301,'Lorri 401b'!N:N,0),0)</f>
        <v>3943757.4810339501</v>
      </c>
      <c r="S301" s="25">
        <f t="shared" ca="1" si="267"/>
        <v>5833180.5767584406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3525.4531757812501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7820.4732791855868</v>
      </c>
      <c r="K302" s="25">
        <f t="shared" si="264"/>
        <v>20171.771259384055</v>
      </c>
      <c r="L302" s="25"/>
      <c r="N302" s="25">
        <f>'Combined Retirement'!$C$18/12</f>
        <v>39153.069999999992</v>
      </c>
      <c r="O302" s="25">
        <f t="shared" si="265"/>
        <v>11160.82546143035</v>
      </c>
      <c r="P302" s="25">
        <f t="shared" si="266"/>
        <v>27992.244538569641</v>
      </c>
      <c r="Q302" s="25">
        <f t="array" aca="1" ref="Q302" ca="1">INDEX('Isaac 401k'!L:L,MATCH('Retirement Calculator'!A302,'Isaac 401k'!N:N,0),0)</f>
        <v>1889442.6333721606</v>
      </c>
      <c r="R302" s="25">
        <f t="array" aca="1" ref="R302" ca="1">INDEX('Lorri 401b'!L:L,MATCH('Retirement Calculator'!A302,'Lorri 401b'!N:N,0),0)</f>
        <v>3939933.9835652933</v>
      </c>
      <c r="S302" s="25">
        <f t="shared" ca="1" si="267"/>
        <v>5829376.6169374539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3525.4531757812501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7820.4732791855868</v>
      </c>
      <c r="K303" s="25">
        <f t="shared" si="264"/>
        <v>20171.771259384055</v>
      </c>
      <c r="L303" s="25"/>
      <c r="N303" s="25">
        <f>'Combined Retirement'!$C$18/12</f>
        <v>39153.069999999992</v>
      </c>
      <c r="O303" s="25">
        <f t="shared" si="265"/>
        <v>11160.82546143035</v>
      </c>
      <c r="P303" s="25">
        <f t="shared" si="266"/>
        <v>27992.244538569641</v>
      </c>
      <c r="Q303" s="25">
        <f t="array" aca="1" ref="Q303" ca="1">INDEX('Isaac 401k'!L:L,MATCH('Retirement Calculator'!A303,'Isaac 401k'!N:N,0),0)</f>
        <v>1889462.2524266958</v>
      </c>
      <c r="R303" s="25">
        <f t="array" aca="1" ref="R303" ca="1">INDEX('Lorri 401b'!L:L,MATCH('Retirement Calculator'!A303,'Lorri 401b'!N:N,0),0)</f>
        <v>3936094.5548571837</v>
      </c>
      <c r="S303" s="25">
        <f t="shared" ca="1" si="267"/>
        <v>5825556.8072838793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3525.4531757812501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7820.4732791855868</v>
      </c>
      <c r="K304" s="25">
        <f t="shared" si="264"/>
        <v>20171.771259384055</v>
      </c>
      <c r="L304" s="25"/>
      <c r="N304" s="25">
        <f>'Combined Retirement'!$C$18/12</f>
        <v>39153.069999999992</v>
      </c>
      <c r="O304" s="25">
        <f t="shared" si="265"/>
        <v>11160.82546143035</v>
      </c>
      <c r="P304" s="25">
        <f t="shared" si="266"/>
        <v>27992.244538569641</v>
      </c>
      <c r="Q304" s="25">
        <f t="array" aca="1" ref="Q304" ca="1">INDEX('Isaac 401k'!L:L,MATCH('Retirement Calculator'!A304,'Isaac 401k'!N:N,0),0)</f>
        <v>1889481.9532272916</v>
      </c>
      <c r="R304" s="25">
        <f t="array" aca="1" ref="R304" ca="1">INDEX('Lorri 401b'!L:L,MATCH('Retirement Calculator'!A304,'Lorri 401b'!N:N,0),0)</f>
        <v>3932239.1285294569</v>
      </c>
      <c r="S304" s="25">
        <f t="shared" ca="1" si="267"/>
        <v>5821721.0817567483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3525.4531757812501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7820.4732791855868</v>
      </c>
      <c r="K305" s="25">
        <f t="shared" si="264"/>
        <v>20171.771259384055</v>
      </c>
      <c r="L305" s="25"/>
      <c r="N305" s="25">
        <f>'Combined Retirement'!$C$18/12</f>
        <v>39153.069999999992</v>
      </c>
      <c r="O305" s="25">
        <f t="shared" si="265"/>
        <v>11160.82546143035</v>
      </c>
      <c r="P305" s="25">
        <f t="shared" si="266"/>
        <v>27992.244538569641</v>
      </c>
      <c r="Q305" s="25">
        <f t="array" aca="1" ref="Q305" ca="1">INDEX('Isaac 401k'!L:L,MATCH('Retirement Calculator'!A305,'Isaac 401k'!N:N,0),0)</f>
        <v>1889501.7361145564</v>
      </c>
      <c r="R305" s="25">
        <f t="array" aca="1" ref="R305" ca="1">INDEX('Lorri 401b'!L:L,MATCH('Retirement Calculator'!A305,'Lorri 401b'!N:N,0),0)</f>
        <v>3928367.6379253645</v>
      </c>
      <c r="S305" s="25">
        <f t="shared" ca="1" si="267"/>
        <v>5817869.374039921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3525.4531757812501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7820.4732791855868</v>
      </c>
      <c r="K306" s="25">
        <f t="shared" si="264"/>
        <v>20171.771259384055</v>
      </c>
      <c r="L306" s="25"/>
      <c r="N306" s="25">
        <f>'Combined Retirement'!$C$18/12</f>
        <v>39153.069999999992</v>
      </c>
      <c r="O306" s="25">
        <f t="shared" si="265"/>
        <v>11160.82546143035</v>
      </c>
      <c r="P306" s="25">
        <f t="shared" si="266"/>
        <v>27992.244538569641</v>
      </c>
      <c r="Q306" s="25">
        <f t="array" aca="1" ref="Q306" ca="1">INDEX('Isaac 401k'!L:L,MATCH('Retirement Calculator'!A306,'Isaac 401k'!N:N,0),0)</f>
        <v>1889521.6014305183</v>
      </c>
      <c r="R306" s="25">
        <f t="array" aca="1" ref="R306" ca="1">INDEX('Lorri 401b'!L:L,MATCH('Retirement Calculator'!A306,'Lorri 401b'!N:N,0),0)</f>
        <v>3924480.0161104221</v>
      </c>
      <c r="S306" s="25">
        <f t="shared" ca="1" si="267"/>
        <v>5814001.6175409406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3525.4531757812501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7820.4732791855868</v>
      </c>
      <c r="K307" s="25">
        <f t="shared" si="264"/>
        <v>20171.771259384055</v>
      </c>
      <c r="L307" s="25"/>
      <c r="N307" s="25">
        <f>'Combined Retirement'!$C$18/12</f>
        <v>39153.069999999992</v>
      </c>
      <c r="O307" s="25">
        <f t="shared" si="265"/>
        <v>11160.82546143035</v>
      </c>
      <c r="P307" s="25">
        <f t="shared" si="266"/>
        <v>27992.244538569641</v>
      </c>
      <c r="Q307" s="25">
        <f t="array" aca="1" ref="Q307" ca="1">INDEX('Isaac 401k'!L:L,MATCH('Retirement Calculator'!A307,'Isaac 401k'!N:N,0),0)</f>
        <v>1889541.5495186299</v>
      </c>
      <c r="R307" s="25">
        <f t="array" aca="1" ref="R307" ca="1">INDEX('Lorri 401b'!L:L,MATCH('Retirement Calculator'!A307,'Lorri 401b'!N:N,0),0)</f>
        <v>3920576.1958712507</v>
      </c>
      <c r="S307" s="25">
        <f t="shared" ca="1" si="267"/>
        <v>5810117.7453898806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3525.4531757812501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7820.4732791855868</v>
      </c>
      <c r="K308" s="25">
        <f t="shared" si="264"/>
        <v>20171.771259384055</v>
      </c>
      <c r="L308" s="25"/>
      <c r="N308" s="25">
        <f>'Combined Retirement'!$C$18/12</f>
        <v>39153.069999999992</v>
      </c>
      <c r="O308" s="25">
        <f t="shared" si="265"/>
        <v>11160.82546143035</v>
      </c>
      <c r="P308" s="25">
        <f t="shared" si="266"/>
        <v>27992.244538569641</v>
      </c>
      <c r="Q308" s="25">
        <f t="array" aca="1" ref="Q308" ca="1">INDEX('Isaac 401k'!L:L,MATCH('Retirement Calculator'!A308,'Isaac 401k'!N:N,0),0)</f>
        <v>1889561.5807237753</v>
      </c>
      <c r="R308" s="25">
        <f t="array" aca="1" ref="R308" ca="1">INDEX('Lorri 401b'!L:L,MATCH('Retirement Calculator'!A308,'Lorri 401b'!N:N,0),0)</f>
        <v>3916656.1097144159</v>
      </c>
      <c r="S308" s="25">
        <f t="shared" ca="1" si="267"/>
        <v>5806217.6904381914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3525.4531757812501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7820.4732791855868</v>
      </c>
      <c r="K309" s="25">
        <f t="shared" si="264"/>
        <v>20171.771259384055</v>
      </c>
      <c r="L309" s="25"/>
      <c r="N309" s="25">
        <f>'Combined Retirement'!$C$18/12</f>
        <v>39153.069999999992</v>
      </c>
      <c r="O309" s="25">
        <f t="shared" si="265"/>
        <v>11160.82546143035</v>
      </c>
      <c r="P309" s="25">
        <f t="shared" si="266"/>
        <v>27992.244538569641</v>
      </c>
      <c r="Q309" s="25">
        <f t="array" aca="1" ref="Q309" ca="1">INDEX('Isaac 401k'!L:L,MATCH('Retirement Calculator'!A309,'Isaac 401k'!N:N,0),0)</f>
        <v>1889581.6953922755</v>
      </c>
      <c r="R309" s="25">
        <f t="array" aca="1" ref="R309" ca="1">INDEX('Lorri 401b'!L:L,MATCH('Retirement Calculator'!A309,'Lorri 401b'!N:N,0),0)</f>
        <v>3912719.6898652609</v>
      </c>
      <c r="S309" s="25">
        <f t="shared" ca="1" si="267"/>
        <v>5802301.3852575365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3525.4531757812501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7820.4732791855868</v>
      </c>
      <c r="K310" s="25">
        <f t="shared" si="264"/>
        <v>20171.771259384055</v>
      </c>
      <c r="L310" s="25"/>
      <c r="N310" s="25">
        <f>'Combined Retirement'!$C$18/12</f>
        <v>39153.069999999992</v>
      </c>
      <c r="O310" s="25">
        <f t="shared" si="265"/>
        <v>11160.82546143035</v>
      </c>
      <c r="P310" s="25">
        <f t="shared" si="266"/>
        <v>27992.244538569641</v>
      </c>
      <c r="Q310" s="25">
        <f t="array" aca="1" ref="Q310" ca="1">INDEX('Isaac 401k'!L:L,MATCH('Retirement Calculator'!A310,'Isaac 401k'!N:N,0),0)</f>
        <v>1889601.8938718943</v>
      </c>
      <c r="R310" s="25">
        <f t="array" aca="1" ref="R310" ca="1">INDEX('Lorri 401b'!L:L,MATCH('Retirement Calculator'!A310,'Lorri 401b'!N:N,0),0)</f>
        <v>3908766.8682667343</v>
      </c>
      <c r="S310" s="25">
        <f t="shared" ca="1" si="267"/>
        <v>5798368.7621386284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3525.4531757812501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7820.4732791855868</v>
      </c>
      <c r="K311" s="25">
        <f t="shared" si="264"/>
        <v>20171.771259384055</v>
      </c>
      <c r="L311" s="25"/>
      <c r="N311" s="25">
        <f>'Combined Retirement'!$C$18/12</f>
        <v>39153.069999999992</v>
      </c>
      <c r="O311" s="25">
        <f t="shared" si="265"/>
        <v>11160.82546143035</v>
      </c>
      <c r="P311" s="25">
        <f t="shared" si="266"/>
        <v>27992.244538569641</v>
      </c>
      <c r="Q311" s="25">
        <f t="array" aca="1" ref="Q311" ca="1">INDEX('Isaac 401k'!L:L,MATCH('Retirement Calculator'!A311,'Isaac 401k'!N:N,0),0)</f>
        <v>1889622.1765118451</v>
      </c>
      <c r="R311" s="25">
        <f t="array" aca="1" ref="R311" ca="1">INDEX('Lorri 401b'!L:L,MATCH('Retirement Calculator'!A311,'Lorri 401b'!N:N,0),0)</f>
        <v>3904797.5765782138</v>
      </c>
      <c r="S311" s="25">
        <f t="shared" ca="1" si="267"/>
        <v>5794419.7530900594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3525.4531757812501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7820.4732791855868</v>
      </c>
      <c r="K312" s="25">
        <f t="shared" si="264"/>
        <v>20171.771259384055</v>
      </c>
      <c r="L312" s="25"/>
      <c r="N312" s="25">
        <f>'Combined Retirement'!$C$18/12</f>
        <v>39153.069999999992</v>
      </c>
      <c r="O312" s="25">
        <f t="shared" si="265"/>
        <v>11160.82546143035</v>
      </c>
      <c r="P312" s="25">
        <f t="shared" si="266"/>
        <v>27992.244538569641</v>
      </c>
      <c r="Q312" s="25">
        <f t="array" aca="1" ref="Q312" ca="1">INDEX('Isaac 401k'!L:L,MATCH('Retirement Calculator'!A312,'Isaac 401k'!N:N,0),0)</f>
        <v>1889642.5436627956</v>
      </c>
      <c r="R312" s="25">
        <f t="array" aca="1" ref="R312" ca="1">INDEX('Lorri 401b'!L:L,MATCH('Retirement Calculator'!A312,'Lorri 401b'!N:N,0),0)</f>
        <v>3900811.7461743248</v>
      </c>
      <c r="S312" s="25">
        <f t="shared" ca="1" si="267"/>
        <v>5790454.2898371201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3525.4531757812501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7820.4732791855868</v>
      </c>
      <c r="K313" s="25">
        <f t="shared" si="264"/>
        <v>20171.771259384055</v>
      </c>
      <c r="L313" s="25"/>
      <c r="N313" s="25">
        <f>'Combined Retirement'!$C$18/12</f>
        <v>39153.069999999992</v>
      </c>
      <c r="O313" s="25">
        <f t="shared" si="265"/>
        <v>11160.82546143035</v>
      </c>
      <c r="P313" s="25">
        <f t="shared" si="266"/>
        <v>27992.244538569641</v>
      </c>
      <c r="Q313" s="25">
        <f t="array" aca="1" ref="Q313" ca="1">INDEX('Isaac 401k'!L:L,MATCH('Retirement Calculator'!A313,'Isaac 401k'!N:N,0),0)</f>
        <v>1889662.9956768751</v>
      </c>
      <c r="R313" s="25">
        <f t="array" aca="1" ref="R313" ca="1">INDEX('Lorri 401b'!L:L,MATCH('Retirement Calculator'!A313,'Lorri 401b'!N:N,0),0)</f>
        <v>3896809.3081437526</v>
      </c>
      <c r="S313" s="25">
        <f t="shared" ca="1" si="267"/>
        <v>5786472.3038206277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3525.4531757812501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7820.4732791855868</v>
      </c>
      <c r="K314" s="25">
        <f t="shared" si="264"/>
        <v>20171.771259384055</v>
      </c>
      <c r="L314" s="25"/>
      <c r="N314" s="25">
        <f>'Combined Retirement'!$C$18/12</f>
        <v>39153.069999999992</v>
      </c>
      <c r="O314" s="25">
        <f t="shared" si="265"/>
        <v>11160.82546143035</v>
      </c>
      <c r="P314" s="25">
        <f t="shared" si="266"/>
        <v>27992.244538569641</v>
      </c>
      <c r="Q314" s="25">
        <f t="array" aca="1" ref="Q314" ca="1">INDEX('Isaac 401k'!L:L,MATCH('Retirement Calculator'!A314,'Isaac 401k'!N:N,0),0)</f>
        <v>1889683.5329076799</v>
      </c>
      <c r="R314" s="25">
        <f t="array" aca="1" ref="R314" ca="1">INDEX('Lorri 401b'!L:L,MATCH('Retirement Calculator'!A314,'Lorri 401b'!N:N,0),0)</f>
        <v>3892790.1932880534</v>
      </c>
      <c r="S314" s="25">
        <f t="shared" ca="1" si="267"/>
        <v>5782473.7261957331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3525.4531757812501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7820.4732791855868</v>
      </c>
      <c r="K315" s="25">
        <f t="shared" si="264"/>
        <v>20171.771259384055</v>
      </c>
      <c r="L315" s="25"/>
      <c r="N315" s="25">
        <f>'Combined Retirement'!$C$18/12</f>
        <v>39153.069999999992</v>
      </c>
      <c r="O315" s="25">
        <f t="shared" si="265"/>
        <v>11160.82546143035</v>
      </c>
      <c r="P315" s="25">
        <f t="shared" si="266"/>
        <v>27992.244538569641</v>
      </c>
      <c r="Q315" s="25">
        <f t="array" aca="1" ref="Q315" ca="1">INDEX('Isaac 401k'!L:L,MATCH('Retirement Calculator'!A315,'Isaac 401k'!N:N,0),0)</f>
        <v>1889704.1557102797</v>
      </c>
      <c r="R315" s="25">
        <f t="array" aca="1" ref="R315" ca="1">INDEX('Lorri 401b'!L:L,MATCH('Retirement Calculator'!A315,'Lorri 401b'!N:N,0),0)</f>
        <v>3888754.3321204553</v>
      </c>
      <c r="S315" s="25">
        <f t="shared" ca="1" si="267"/>
        <v>5778458.4878307348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3525.4531757812501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7820.4732791855868</v>
      </c>
      <c r="K316" s="25">
        <f t="shared" si="264"/>
        <v>20171.771259384055</v>
      </c>
      <c r="L316" s="25"/>
      <c r="N316" s="25">
        <f>'Combined Retirement'!$C$18/12</f>
        <v>39153.069999999992</v>
      </c>
      <c r="O316" s="25">
        <f t="shared" si="265"/>
        <v>11160.82546143035</v>
      </c>
      <c r="P316" s="25">
        <f t="shared" si="266"/>
        <v>27992.244538569641</v>
      </c>
      <c r="Q316" s="25">
        <f t="array" aca="1" ref="Q316" ca="1">INDEX('Isaac 401k'!L:L,MATCH('Retirement Calculator'!A316,'Isaac 401k'!N:N,0),0)</f>
        <v>1889724.8644412237</v>
      </c>
      <c r="R316" s="25">
        <f t="array" aca="1" ref="R316" ca="1">INDEX('Lorri 401b'!L:L,MATCH('Retirement Calculator'!A316,'Lorri 401b'!N:N,0),0)</f>
        <v>3884701.6548646591</v>
      </c>
      <c r="S316" s="25">
        <f t="shared" ca="1" si="267"/>
        <v>5774426.519305883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3525.4531757812501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7820.4732791855868</v>
      </c>
      <c r="K317" s="25">
        <f t="shared" si="264"/>
        <v>20171.771259384055</v>
      </c>
      <c r="L317" s="25"/>
      <c r="N317" s="25">
        <f>'Combined Retirement'!$C$18/12</f>
        <v>39153.069999999992</v>
      </c>
      <c r="O317" s="25">
        <f t="shared" si="265"/>
        <v>11160.82546143035</v>
      </c>
      <c r="P317" s="25">
        <f t="shared" si="266"/>
        <v>27992.244538569641</v>
      </c>
      <c r="Q317" s="25">
        <f t="array" aca="1" ref="Q317" ca="1">INDEX('Isaac 401k'!L:L,MATCH('Retirement Calculator'!A317,'Isaac 401k'!N:N,0),0)</f>
        <v>1889745.6594585467</v>
      </c>
      <c r="R317" s="25">
        <f t="array" aca="1" ref="R317" ca="1">INDEX('Lorri 401b'!L:L,MATCH('Retirement Calculator'!A317,'Lorri 401b'!N:N,0),0)</f>
        <v>3880632.09145363</v>
      </c>
      <c r="S317" s="25">
        <f t="shared" ca="1" si="267"/>
        <v>5770377.7509121764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3525.4531757812501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7820.4732791855868</v>
      </c>
      <c r="K318" s="25">
        <f t="shared" si="264"/>
        <v>20171.771259384055</v>
      </c>
      <c r="L318" s="25"/>
      <c r="N318" s="25">
        <f>'Combined Retirement'!$C$18/12</f>
        <v>39153.069999999992</v>
      </c>
      <c r="O318" s="25">
        <f t="shared" si="265"/>
        <v>11160.82546143035</v>
      </c>
      <c r="P318" s="25">
        <f t="shared" si="266"/>
        <v>27992.244538569641</v>
      </c>
      <c r="Q318" s="25">
        <f t="array" aca="1" ref="Q318" ca="1">INDEX('Isaac 401k'!L:L,MATCH('Retirement Calculator'!A318,'Isaac 401k'!N:N,0),0)</f>
        <v>1889766.5411217751</v>
      </c>
      <c r="R318" s="25">
        <f t="array" aca="1" ref="R318" ca="1">INDEX('Lorri 401b'!L:L,MATCH('Retirement Calculator'!A318,'Lorri 401b'!N:N,0),0)</f>
        <v>3876545.5715283887</v>
      </c>
      <c r="S318" s="25">
        <f t="shared" ca="1" si="267"/>
        <v>5766312.1126501635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3525.4531757812501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7820.4732791855868</v>
      </c>
      <c r="K319" s="25">
        <f t="shared" si="264"/>
        <v>20171.771259384055</v>
      </c>
      <c r="L319" s="25"/>
      <c r="N319" s="25">
        <f>'Combined Retirement'!$C$18/12</f>
        <v>39153.069999999992</v>
      </c>
      <c r="O319" s="25">
        <f t="shared" si="265"/>
        <v>11160.82546143035</v>
      </c>
      <c r="P319" s="25">
        <f t="shared" si="266"/>
        <v>27992.244538569641</v>
      </c>
      <c r="Q319" s="25">
        <f t="array" aca="1" ref="Q319" ca="1">INDEX('Isaac 401k'!L:L,MATCH('Retirement Calculator'!A319,'Isaac 401k'!N:N,0),0)</f>
        <v>1889787.5097919335</v>
      </c>
      <c r="R319" s="25">
        <f t="array" aca="1" ref="R319" ca="1">INDEX('Lorri 401b'!L:L,MATCH('Retirement Calculator'!A319,'Lorri 401b'!N:N,0),0)</f>
        <v>3872442.0244367919</v>
      </c>
      <c r="S319" s="25">
        <f t="shared" ca="1" si="267"/>
        <v>5762229.5342287254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3525.4531757812501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7820.4732791855868</v>
      </c>
      <c r="K320" s="25">
        <f t="shared" si="264"/>
        <v>20171.771259384055</v>
      </c>
      <c r="L320" s="25"/>
      <c r="N320" s="25">
        <f>'Combined Retirement'!$C$18/12</f>
        <v>39153.069999999992</v>
      </c>
      <c r="O320" s="25">
        <f t="shared" si="265"/>
        <v>11160.82546143035</v>
      </c>
      <c r="P320" s="25">
        <f t="shared" si="266"/>
        <v>27992.244538569641</v>
      </c>
      <c r="Q320" s="25">
        <f t="array" aca="1" ref="Q320" ca="1">INDEX('Isaac 401k'!L:L,MATCH('Retirement Calculator'!A320,'Isaac 401k'!N:N,0),0)</f>
        <v>1889808.5658315511</v>
      </c>
      <c r="R320" s="25">
        <f t="array" aca="1" ref="R320" ca="1">INDEX('Lorri 401b'!L:L,MATCH('Retirement Calculator'!A320,'Lorri 401b'!N:N,0),0)</f>
        <v>3868321.3792323135</v>
      </c>
      <c r="S320" s="25">
        <f t="shared" ca="1" si="267"/>
        <v>5758129.9450638648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3525.4531757812501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7820.4732791855868</v>
      </c>
      <c r="K321" s="25">
        <f t="shared" si="264"/>
        <v>20171.771259384055</v>
      </c>
      <c r="L321" s="25"/>
      <c r="N321" s="25">
        <f>'Combined Retirement'!$C$18/12</f>
        <v>39153.069999999992</v>
      </c>
      <c r="O321" s="25">
        <f t="shared" si="265"/>
        <v>11160.82546143035</v>
      </c>
      <c r="P321" s="25">
        <f t="shared" si="266"/>
        <v>27992.244538569641</v>
      </c>
      <c r="Q321" s="25">
        <f t="array" aca="1" ref="Q321" ca="1">INDEX('Isaac 401k'!L:L,MATCH('Retirement Calculator'!A321,'Isaac 401k'!N:N,0),0)</f>
        <v>1889829.709604667</v>
      </c>
      <c r="R321" s="25">
        <f t="array" aca="1" ref="R321" ca="1">INDEX('Lorri 401b'!L:L,MATCH('Retirement Calculator'!A321,'Lorri 401b'!N:N,0),0)</f>
        <v>3864183.5646728165</v>
      </c>
      <c r="S321" s="25">
        <f t="shared" ca="1" si="267"/>
        <v>5754013.274277484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3525.4531757812501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7820.4732791855868</v>
      </c>
      <c r="K322" s="25">
        <f t="shared" si="264"/>
        <v>20171.771259384055</v>
      </c>
      <c r="L322" s="25"/>
      <c r="N322" s="25">
        <f>'Combined Retirement'!$C$18/12</f>
        <v>39153.069999999992</v>
      </c>
      <c r="O322" s="25">
        <f t="shared" si="265"/>
        <v>11160.82546143035</v>
      </c>
      <c r="P322" s="25">
        <f t="shared" si="266"/>
        <v>27992.244538569641</v>
      </c>
      <c r="Q322" s="25">
        <f t="array" aca="1" ref="Q322" ca="1">INDEX('Isaac 401k'!L:L,MATCH('Retirement Calculator'!A322,'Isaac 401k'!N:N,0),0)</f>
        <v>1889850.9414768375</v>
      </c>
      <c r="R322" s="25">
        <f t="array" aca="1" ref="R322" ca="1">INDEX('Lorri 401b'!L:L,MATCH('Retirement Calculator'!A322,'Lorri 401b'!N:N,0),0)</f>
        <v>3860028.5092193214</v>
      </c>
      <c r="S322" s="25">
        <f t="shared" ca="1" si="267"/>
        <v>5749879.4506961592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3525.4531757812501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7820.4732791855868</v>
      </c>
      <c r="K323" s="25">
        <f t="shared" si="264"/>
        <v>20171.771259384055</v>
      </c>
      <c r="L323" s="25"/>
      <c r="N323" s="25">
        <f>'Combined Retirement'!$C$18/12</f>
        <v>39153.069999999992</v>
      </c>
      <c r="O323" s="25">
        <f t="shared" si="265"/>
        <v>11160.82546143035</v>
      </c>
      <c r="P323" s="25">
        <f t="shared" si="266"/>
        <v>27992.244538569641</v>
      </c>
      <c r="Q323" s="25">
        <f t="array" aca="1" ref="Q323" ca="1">INDEX('Isaac 401k'!L:L,MATCH('Retirement Calculator'!A323,'Isaac 401k'!N:N,0),0)</f>
        <v>1889872.2618151421</v>
      </c>
      <c r="R323" s="25">
        <f t="array" aca="1" ref="R323" ca="1">INDEX('Lorri 401b'!L:L,MATCH('Retirement Calculator'!A323,'Lorri 401b'!N:N,0),0)</f>
        <v>3855856.1410347703</v>
      </c>
      <c r="S323" s="25">
        <f t="shared" ca="1" si="267"/>
        <v>5745728.4028499126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3525.4531757812501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7820.4732791855868</v>
      </c>
      <c r="K324" s="25">
        <f t="shared" si="264"/>
        <v>20171.771259384055</v>
      </c>
      <c r="L324" s="25"/>
      <c r="N324" s="25">
        <f>'Combined Retirement'!$C$18/12</f>
        <v>39153.069999999992</v>
      </c>
      <c r="O324" s="25">
        <f t="shared" si="265"/>
        <v>11160.82546143035</v>
      </c>
      <c r="P324" s="25">
        <f t="shared" si="266"/>
        <v>27992.244538569641</v>
      </c>
      <c r="Q324" s="25">
        <f t="array" aca="1" ref="Q324" ca="1">INDEX('Isaac 401k'!L:L,MATCH('Retirement Calculator'!A324,'Isaac 401k'!N:N,0),0)</f>
        <v>1889893.6709881898</v>
      </c>
      <c r="R324" s="25">
        <f t="array" aca="1" ref="R324" ca="1">INDEX('Lorri 401b'!L:L,MATCH('Retirement Calculator'!A324,'Lorri 401b'!N:N,0),0)</f>
        <v>3851666.3879827834</v>
      </c>
      <c r="S324" s="25">
        <f t="shared" ca="1" si="267"/>
        <v>5741560.0589709729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3525.4531757812501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7820.4732791855868</v>
      </c>
      <c r="K325" s="25">
        <f t="shared" si="264"/>
        <v>20171.771259384055</v>
      </c>
      <c r="L325" s="25"/>
      <c r="N325" s="25">
        <f>'Combined Retirement'!$C$18/12</f>
        <v>39153.069999999992</v>
      </c>
      <c r="O325" s="25">
        <f t="shared" si="265"/>
        <v>11160.82546143035</v>
      </c>
      <c r="P325" s="25">
        <f t="shared" si="266"/>
        <v>27992.244538569641</v>
      </c>
      <c r="Q325" s="25">
        <f t="array" aca="1" ref="Q325" ca="1">INDEX('Isaac 401k'!L:L,MATCH('Retirement Calculator'!A325,'Isaac 401k'!N:N,0),0)</f>
        <v>1889915.169366125</v>
      </c>
      <c r="R325" s="25">
        <f t="array" aca="1" ref="R325" ca="1">INDEX('Lorri 401b'!L:L,MATCH('Retirement Calculator'!A325,'Lorri 401b'!N:N,0),0)</f>
        <v>3847459.1776264133</v>
      </c>
      <c r="S325" s="25">
        <f t="shared" ca="1" si="267"/>
        <v>5737374.3469925383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3525.4531757812501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7820.4732791855868</v>
      </c>
      <c r="K326" s="25">
        <f t="shared" si="264"/>
        <v>20171.771259384055</v>
      </c>
      <c r="L326" s="25"/>
      <c r="N326" s="25">
        <f>'Combined Retirement'!$C$18/12</f>
        <v>39153.069999999992</v>
      </c>
      <c r="O326" s="25">
        <f t="shared" si="265"/>
        <v>11160.82546143035</v>
      </c>
      <c r="P326" s="25">
        <f t="shared" si="266"/>
        <v>27992.244538569641</v>
      </c>
      <c r="Q326" s="25">
        <f t="array" aca="1" ref="Q326" ca="1">INDEX('Isaac 401k'!L:L,MATCH('Retirement Calculator'!A326,'Isaac 401k'!N:N,0),0)</f>
        <v>1889936.757320635</v>
      </c>
      <c r="R326" s="25">
        <f t="array" aca="1" ref="R326" ca="1">INDEX('Lorri 401b'!L:L,MATCH('Retirement Calculator'!A326,'Lorri 401b'!N:N,0),0)</f>
        <v>3843234.4372268915</v>
      </c>
      <c r="S326" s="25">
        <f t="shared" ca="1" si="267"/>
        <v>5733171.1945475265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3525.4531757812501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7820.4732791855868</v>
      </c>
      <c r="K327" s="25">
        <f t="shared" si="264"/>
        <v>20171.771259384055</v>
      </c>
      <c r="L327" s="25"/>
      <c r="N327" s="25">
        <f>'Combined Retirement'!$C$18/12</f>
        <v>39153.069999999992</v>
      </c>
      <c r="O327" s="25">
        <f t="shared" si="265"/>
        <v>11160.82546143035</v>
      </c>
      <c r="P327" s="25">
        <f t="shared" si="266"/>
        <v>27992.244538569641</v>
      </c>
      <c r="Q327" s="25">
        <f t="array" aca="1" ref="Q327" ca="1">INDEX('Isaac 401k'!L:L,MATCH('Retirement Calculator'!A327,'Isaac 401k'!N:N,0),0)</f>
        <v>1889958.4352249554</v>
      </c>
      <c r="R327" s="25">
        <f t="array" aca="1" ref="R327" ca="1">INDEX('Lorri 401b'!L:L,MATCH('Retirement Calculator'!A327,'Lorri 401b'!N:N,0),0)</f>
        <v>3838992.093742372</v>
      </c>
      <c r="S327" s="25">
        <f t="shared" ca="1" si="267"/>
        <v>5728950.5289673274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3525.4531757812501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7820.4732791855868</v>
      </c>
      <c r="K328" s="25">
        <f t="shared" si="264"/>
        <v>20171.771259384055</v>
      </c>
      <c r="L328" s="25"/>
      <c r="N328" s="25">
        <f>'Combined Retirement'!$C$18/12</f>
        <v>39153.069999999992</v>
      </c>
      <c r="O328" s="25">
        <f t="shared" si="265"/>
        <v>11160.82546143035</v>
      </c>
      <c r="P328" s="25">
        <f t="shared" si="266"/>
        <v>27992.244538569641</v>
      </c>
      <c r="Q328" s="25">
        <f t="array" aca="1" ref="Q328" ca="1">INDEX('Isaac 401k'!L:L,MATCH('Retirement Calculator'!A328,'Isaac 401k'!N:N,0),0)</f>
        <v>1889980.2034538772</v>
      </c>
      <c r="R328" s="25">
        <f t="array" aca="1" ref="R328" ca="1">INDEX('Lorri 401b'!L:L,MATCH('Retirement Calculator'!A328,'Lorri 401b'!N:N,0),0)</f>
        <v>3834732.0738266669</v>
      </c>
      <c r="S328" s="25">
        <f t="shared" ca="1" si="267"/>
        <v>5724712.2772805439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3525.4531757812501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7820.4732791855868</v>
      </c>
      <c r="K329" s="25">
        <f t="shared" si="264"/>
        <v>20171.771259384055</v>
      </c>
      <c r="L329" s="25"/>
      <c r="N329" s="25">
        <f>'Combined Retirement'!$C$18/12</f>
        <v>39153.069999999992</v>
      </c>
      <c r="O329" s="25">
        <f t="shared" si="265"/>
        <v>11160.82546143035</v>
      </c>
      <c r="P329" s="25">
        <f t="shared" si="266"/>
        <v>27992.244538569641</v>
      </c>
      <c r="Q329" s="25">
        <f t="array" aca="1" ref="Q329" ca="1">INDEX('Isaac 401k'!L:L,MATCH('Retirement Calculator'!A329,'Isaac 401k'!N:N,0),0)</f>
        <v>1890002.0623837528</v>
      </c>
      <c r="R329" s="25">
        <f t="array" aca="1" ref="R329" ca="1">INDEX('Lorri 401b'!L:L,MATCH('Retirement Calculator'!A329,'Lorri 401b'!N:N,0),0)</f>
        <v>3830454.3038279796</v>
      </c>
      <c r="S329" s="25">
        <f t="shared" ca="1" si="267"/>
        <v>5720456.3662117328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3525.4531757812501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7820.4732791855868</v>
      </c>
      <c r="K330" s="25">
        <f t="shared" si="264"/>
        <v>20171.771259384055</v>
      </c>
      <c r="L330" s="25"/>
      <c r="N330" s="25">
        <f>'Combined Retirement'!$C$18/12</f>
        <v>39153.069999999992</v>
      </c>
      <c r="O330" s="25">
        <f t="shared" si="265"/>
        <v>11160.82546143035</v>
      </c>
      <c r="P330" s="25">
        <f t="shared" si="266"/>
        <v>27992.244538569641</v>
      </c>
      <c r="Q330" s="25">
        <f t="array" aca="1" ref="Q330" ca="1">INDEX('Isaac 401k'!L:L,MATCH('Retirement Calculator'!A330,'Isaac 401k'!N:N,0),0)</f>
        <v>1890024.012392503</v>
      </c>
      <c r="R330" s="25">
        <f t="array" aca="1" ref="R330" ca="1">INDEX('Lorri 401b'!L:L,MATCH('Retirement Calculator'!A330,'Lorri 401b'!N:N,0),0)</f>
        <v>3826158.7097876314</v>
      </c>
      <c r="S330" s="25">
        <f t="shared" ca="1" si="267"/>
        <v>5716182.7221801346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3525.4531757812501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7820.4732791855868</v>
      </c>
      <c r="K331" s="25">
        <f t="shared" si="264"/>
        <v>20171.771259384055</v>
      </c>
      <c r="L331" s="25"/>
      <c r="N331" s="25">
        <f>'Combined Retirement'!$C$18/12</f>
        <v>39153.069999999992</v>
      </c>
      <c r="O331" s="25">
        <f t="shared" si="265"/>
        <v>11160.82546143035</v>
      </c>
      <c r="P331" s="25">
        <f t="shared" si="266"/>
        <v>27992.244538569641</v>
      </c>
      <c r="Q331" s="25">
        <f t="array" aca="1" ref="Q331" ca="1">INDEX('Isaac 401k'!L:L,MATCH('Retirement Calculator'!A331,'Isaac 401k'!N:N,0),0)</f>
        <v>1890046.0538596229</v>
      </c>
      <c r="R331" s="25">
        <f t="array" aca="1" ref="R331" ca="1">INDEX('Lorri 401b'!L:L,MATCH('Retirement Calculator'!A331,'Lorri 401b'!N:N,0),0)</f>
        <v>3821845.2174387816</v>
      </c>
      <c r="S331" s="25">
        <f t="shared" ca="1" si="267"/>
        <v>5711891.2712984048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3525.4531757812501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7820.4732791855868</v>
      </c>
      <c r="K332" s="25">
        <f t="shared" si="264"/>
        <v>20171.771259384055</v>
      </c>
      <c r="L332" s="25"/>
      <c r="N332" s="25">
        <f>'Combined Retirement'!$C$18/12</f>
        <v>39153.069999999992</v>
      </c>
      <c r="O332" s="25">
        <f t="shared" si="265"/>
        <v>11160.82546143035</v>
      </c>
      <c r="P332" s="25">
        <f t="shared" si="266"/>
        <v>27992.244538569641</v>
      </c>
      <c r="Q332" s="25">
        <f t="array" aca="1" ref="Q332" ca="1">INDEX('Isaac 401k'!L:L,MATCH('Retirement Calculator'!A332,'Isaac 401k'!N:N,0),0)</f>
        <v>1890068.1871661891</v>
      </c>
      <c r="R332" s="25">
        <f t="array" aca="1" ref="R332" ca="1">INDEX('Lorri 401b'!L:L,MATCH('Retirement Calculator'!A332,'Lorri 401b'!N:N,0),0)</f>
        <v>3817513.7522051451</v>
      </c>
      <c r="S332" s="25">
        <f t="shared" ca="1" si="267"/>
        <v>5707581.9393713344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3525.4531757812501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7820.4732791855868</v>
      </c>
      <c r="K333" s="25">
        <f t="shared" si="264"/>
        <v>20171.771259384055</v>
      </c>
      <c r="L333" s="25"/>
      <c r="N333" s="25">
        <f>'Combined Retirement'!$C$18/12</f>
        <v>39153.069999999992</v>
      </c>
      <c r="O333" s="25">
        <f t="shared" si="265"/>
        <v>11160.82546143035</v>
      </c>
      <c r="P333" s="25">
        <f t="shared" si="266"/>
        <v>27992.244538569641</v>
      </c>
      <c r="Q333" s="25">
        <f t="array" aca="1" ref="Q333" ca="1">INDEX('Isaac 401k'!L:L,MATCH('Retirement Calculator'!A333,'Isaac 401k'!N:N,0),0)</f>
        <v>1890090.4126948661</v>
      </c>
      <c r="R333" s="25">
        <f t="array" aca="1" ref="R333" ca="1">INDEX('Lorri 401b'!L:L,MATCH('Retirement Calculator'!A333,'Lorri 401b'!N:N,0),0)</f>
        <v>3813164.2391997017</v>
      </c>
      <c r="S333" s="25">
        <f t="shared" ca="1" si="267"/>
        <v>5703254.6518945675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3525.4531757812501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7820.4732791855868</v>
      </c>
      <c r="K334" s="25">
        <f t="shared" si="264"/>
        <v>20171.771259384055</v>
      </c>
      <c r="L334" s="25"/>
      <c r="N334" s="25">
        <f>'Combined Retirement'!$C$18/12</f>
        <v>39153.069999999992</v>
      </c>
      <c r="O334" s="25">
        <f t="shared" si="265"/>
        <v>11160.82546143035</v>
      </c>
      <c r="P334" s="25">
        <f t="shared" si="266"/>
        <v>27992.244538569641</v>
      </c>
      <c r="Q334" s="25">
        <f t="array" aca="1" ref="Q334" ca="1">INDEX('Isaac 401k'!L:L,MATCH('Retirement Calculator'!A334,'Isaac 401k'!N:N,0),0)</f>
        <v>1890112.7308299125</v>
      </c>
      <c r="R334" s="25">
        <f t="array" aca="1" ref="R334" ca="1">INDEX('Lorri 401b'!L:L,MATCH('Retirement Calculator'!A334,'Lorri 401b'!N:N,0),0)</f>
        <v>3808796.6032234021</v>
      </c>
      <c r="S334" s="25">
        <f t="shared" ca="1" si="267"/>
        <v>5698909.3340533143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3525.4531757812501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7820.4732791855868</v>
      </c>
      <c r="K335" s="25">
        <f t="shared" si="264"/>
        <v>20171.771259384055</v>
      </c>
      <c r="L335" s="25"/>
      <c r="N335" s="25">
        <f>'Combined Retirement'!$C$18/12</f>
        <v>39153.069999999992</v>
      </c>
      <c r="O335" s="25">
        <f t="shared" si="265"/>
        <v>11160.82546143035</v>
      </c>
      <c r="P335" s="25">
        <f t="shared" si="266"/>
        <v>27992.244538569641</v>
      </c>
      <c r="Q335" s="25">
        <f t="array" aca="1" ref="Q335" ca="1">INDEX('Isaac 401k'!L:L,MATCH('Retirement Calculator'!A335,'Isaac 401k'!N:N,0),0)</f>
        <v>1890135.1419571883</v>
      </c>
      <c r="R335" s="25">
        <f t="array" aca="1" ref="R335" ca="1">INDEX('Lorri 401b'!L:L,MATCH('Retirement Calculator'!A335,'Lorri 401b'!N:N,0),0)</f>
        <v>3804410.7687638677</v>
      </c>
      <c r="S335" s="25">
        <f t="shared" ca="1" si="267"/>
        <v>5694545.9107210562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3525.4531757812501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7820.4732791855868</v>
      </c>
      <c r="K336" s="25">
        <f t="shared" si="264"/>
        <v>20171.771259384055</v>
      </c>
      <c r="L336" s="25"/>
      <c r="N336" s="25">
        <f>'Combined Retirement'!$C$18/12</f>
        <v>39153.069999999992</v>
      </c>
      <c r="O336" s="25">
        <f t="shared" si="265"/>
        <v>11160.82546143035</v>
      </c>
      <c r="P336" s="25">
        <f t="shared" si="266"/>
        <v>27992.244538569641</v>
      </c>
      <c r="Q336" s="25">
        <f t="array" aca="1" ref="Q336" ca="1">INDEX('Isaac 401k'!L:L,MATCH('Retirement Calculator'!A336,'Isaac 401k'!N:N,0),0)</f>
        <v>1890157.6464641611</v>
      </c>
      <c r="R336" s="25">
        <f t="array" aca="1" ref="R336" ca="1">INDEX('Lorri 401b'!L:L,MATCH('Retirement Calculator'!A336,'Lorri 401b'!N:N,0),0)</f>
        <v>3800006.6599940853</v>
      </c>
      <c r="S336" s="25">
        <f t="shared" ca="1" si="267"/>
        <v>5690164.306458246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3525.4531757812501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7820.4732791855868</v>
      </c>
      <c r="K337" s="25">
        <f t="shared" si="264"/>
        <v>20171.771259384055</v>
      </c>
      <c r="L337" s="25"/>
      <c r="N337" s="25">
        <f>'Combined Retirement'!$C$18/12</f>
        <v>39153.069999999992</v>
      </c>
      <c r="O337" s="25">
        <f t="shared" si="265"/>
        <v>11160.82546143035</v>
      </c>
      <c r="P337" s="25">
        <f t="shared" si="266"/>
        <v>27992.244538569641</v>
      </c>
      <c r="Q337" s="25">
        <f t="array" aca="1" ref="Q337" ca="1">INDEX('Isaac 401k'!L:L,MATCH('Retirement Calculator'!A337,'Isaac 401k'!N:N,0),0)</f>
        <v>1890180.2447399129</v>
      </c>
      <c r="R337" s="25">
        <f t="array" aca="1" ref="R337" ca="1">INDEX('Lorri 401b'!L:L,MATCH('Retirement Calculator'!A337,'Lorri 401b'!N:N,0),0)</f>
        <v>3795584.2007710957</v>
      </c>
      <c r="S337" s="25">
        <f t="shared" ca="1" si="267"/>
        <v>5685764.4455110086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3525.4531757812501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7820.4732791855868</v>
      </c>
      <c r="K338" s="25">
        <f t="shared" si="264"/>
        <v>20171.771259384055</v>
      </c>
      <c r="L338" s="25"/>
      <c r="N338" s="25">
        <f>'Combined Retirement'!$C$18/12</f>
        <v>39153.069999999992</v>
      </c>
      <c r="O338" s="25">
        <f t="shared" si="265"/>
        <v>11160.82546143035</v>
      </c>
      <c r="P338" s="25">
        <f t="shared" si="266"/>
        <v>27992.244538569641</v>
      </c>
      <c r="Q338" s="25">
        <f t="array" aca="1" ref="Q338" ca="1">INDEX('Isaac 401k'!L:L,MATCH('Retirement Calculator'!A338,'Isaac 401k'!N:N,0),0)</f>
        <v>1890202.937175147</v>
      </c>
      <c r="R338" s="25">
        <f t="array" aca="1" ref="R338" ca="1">INDEX('Lorri 401b'!L:L,MATCH('Retirement Calculator'!A338,'Lorri 401b'!N:N,0),0)</f>
        <v>3791143.314634677</v>
      </c>
      <c r="S338" s="25">
        <f t="shared" ca="1" si="267"/>
        <v>5681346.2518098243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3525.4531757812501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7820.4732791855868</v>
      </c>
      <c r="K339" s="25">
        <f t="shared" si="264"/>
        <v>20171.771259384055</v>
      </c>
      <c r="L339" s="25"/>
      <c r="N339" s="25">
        <f>'Combined Retirement'!$C$18/12</f>
        <v>39153.069999999992</v>
      </c>
      <c r="O339" s="25">
        <f t="shared" si="265"/>
        <v>11160.82546143035</v>
      </c>
      <c r="P339" s="25">
        <f t="shared" si="266"/>
        <v>27992.244538569641</v>
      </c>
      <c r="Q339" s="25">
        <f t="array" aca="1" ref="Q339" ca="1">INDEX('Isaac 401k'!L:L,MATCH('Retirement Calculator'!A339,'Isaac 401k'!N:N,0),0)</f>
        <v>1890225.7241621946</v>
      </c>
      <c r="R339" s="25">
        <f t="array" aca="1" ref="R339" ca="1">INDEX('Lorri 401b'!L:L,MATCH('Retirement Calculator'!A339,'Lorri 401b'!N:N,0),0)</f>
        <v>3786683.924806023</v>
      </c>
      <c r="S339" s="25">
        <f t="shared" ca="1" si="267"/>
        <v>5676909.6489682179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3525.4531757812501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7820.4732791855868</v>
      </c>
      <c r="K340" s="25">
        <f t="shared" si="264"/>
        <v>20171.771259384055</v>
      </c>
      <c r="L340" s="25"/>
      <c r="N340" s="25">
        <f>'Combined Retirement'!$C$18/12</f>
        <v>39153.069999999992</v>
      </c>
      <c r="O340" s="25">
        <f t="shared" si="265"/>
        <v>11160.82546143035</v>
      </c>
      <c r="P340" s="25">
        <f t="shared" si="266"/>
        <v>27992.244538569641</v>
      </c>
      <c r="Q340" s="25">
        <f t="array" aca="1" ref="Q340" ca="1">INDEX('Isaac 401k'!L:L,MATCH('Retirement Calculator'!A340,'Isaac 401k'!N:N,0),0)</f>
        <v>1890248.6060950216</v>
      </c>
      <c r="R340" s="25">
        <f t="array" aca="1" ref="R340" ca="1">INDEX('Lorri 401b'!L:L,MATCH('Retirement Calculator'!A340,'Lorri 401b'!N:N,0),0)</f>
        <v>3782205.9541864162</v>
      </c>
      <c r="S340" s="25">
        <f t="shared" ca="1" si="267"/>
        <v>5672454.5602814378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3525.4531757812501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7820.4732791855868</v>
      </c>
      <c r="K341" s="25">
        <f t="shared" si="264"/>
        <v>20171.771259384055</v>
      </c>
      <c r="L341" s="25"/>
      <c r="N341" s="25">
        <f>'Combined Retirement'!$C$18/12</f>
        <v>39153.069999999992</v>
      </c>
      <c r="O341" s="25">
        <f t="shared" si="265"/>
        <v>11160.82546143035</v>
      </c>
      <c r="P341" s="25">
        <f t="shared" si="266"/>
        <v>27992.244538569641</v>
      </c>
      <c r="Q341" s="25">
        <f t="array" aca="1" ref="Q341" ca="1">INDEX('Isaac 401k'!L:L,MATCH('Retirement Calculator'!A341,'Isaac 401k'!N:N,0),0)</f>
        <v>1890271.5833692353</v>
      </c>
      <c r="R341" s="25">
        <f t="array" aca="1" ref="R341" ca="1">INDEX('Lorri 401b'!L:L,MATCH('Retirement Calculator'!A341,'Lorri 401b'!N:N,0),0)</f>
        <v>3777709.3253558949</v>
      </c>
      <c r="S341" s="25">
        <f t="shared" ca="1" si="267"/>
        <v>5667980.9087251304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3525.4531757812501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7820.4732791855868</v>
      </c>
      <c r="K342" s="25">
        <f t="shared" si="264"/>
        <v>20171.771259384055</v>
      </c>
      <c r="L342" s="25"/>
      <c r="N342" s="25">
        <f>'Combined Retirement'!$C$18/12</f>
        <v>39153.069999999992</v>
      </c>
      <c r="O342" s="25">
        <f t="shared" si="265"/>
        <v>11160.82546143035</v>
      </c>
      <c r="P342" s="25">
        <f t="shared" si="266"/>
        <v>27992.244538569641</v>
      </c>
      <c r="Q342" s="25">
        <f t="array" aca="1" ref="Q342" ca="1">INDEX('Isaac 401k'!L:L,MATCH('Retirement Calculator'!A342,'Isaac 401k'!N:N,0),0)</f>
        <v>1890294.6563820916</v>
      </c>
      <c r="R342" s="25">
        <f t="array" aca="1" ref="R342" ca="1">INDEX('Lorri 401b'!L:L,MATCH('Retirement Calculator'!A342,'Lorri 401b'!N:N,0),0)</f>
        <v>3773193.9605719126</v>
      </c>
      <c r="S342" s="25">
        <f t="shared" ca="1" si="267"/>
        <v>5663488.6169540044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3525.4531757812501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7820.4732791855868</v>
      </c>
      <c r="K343" s="25">
        <f t="shared" si="264"/>
        <v>20171.771259384055</v>
      </c>
      <c r="L343" s="25"/>
      <c r="N343" s="25">
        <f>'Combined Retirement'!$C$18/12</f>
        <v>39153.069999999992</v>
      </c>
      <c r="O343" s="25">
        <f t="shared" si="265"/>
        <v>11160.82546143035</v>
      </c>
      <c r="P343" s="25">
        <f t="shared" si="266"/>
        <v>27992.244538569641</v>
      </c>
      <c r="Q343" s="25">
        <f t="array" aca="1" ref="Q343" ca="1">INDEX('Isaac 401k'!L:L,MATCH('Retirement Calculator'!A343,'Isaac 401k'!N:N,0),0)</f>
        <v>1890317.8255325013</v>
      </c>
      <c r="R343" s="25">
        <f t="array" aca="1" ref="R343" ca="1">INDEX('Lorri 401b'!L:L,MATCH('Retirement Calculator'!A343,'Lorri 401b'!N:N,0),0)</f>
        <v>3768659.7817679974</v>
      </c>
      <c r="S343" s="25">
        <f t="shared" ca="1" si="267"/>
        <v>5658977.6073004985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3525.4531757812501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7820.4732791855868</v>
      </c>
      <c r="K344" s="25">
        <f t="shared" si="264"/>
        <v>20171.771259384055</v>
      </c>
      <c r="L344" s="25"/>
      <c r="N344" s="25">
        <f>'Combined Retirement'!$C$18/12</f>
        <v>39153.069999999992</v>
      </c>
      <c r="O344" s="25">
        <f t="shared" si="265"/>
        <v>11160.82546143035</v>
      </c>
      <c r="P344" s="25">
        <f t="shared" si="266"/>
        <v>27992.244538569641</v>
      </c>
      <c r="Q344" s="25">
        <f t="array" aca="1" ref="Q344" ca="1">INDEX('Isaac 401k'!L:L,MATCH('Retirement Calculator'!A344,'Isaac 401k'!N:N,0),0)</f>
        <v>1890341.0912210378</v>
      </c>
      <c r="R344" s="25">
        <f t="array" aca="1" ref="R344" ca="1">INDEX('Lorri 401b'!L:L,MATCH('Retirement Calculator'!A344,'Lorri 401b'!N:N,0),0)</f>
        <v>3764106.710552399</v>
      </c>
      <c r="S344" s="25">
        <f t="shared" ca="1" si="267"/>
        <v>5654447.8017734364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3525.4531757812501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7820.4732791855868</v>
      </c>
      <c r="K345" s="25">
        <f t="shared" si="264"/>
        <v>20171.771259384055</v>
      </c>
      <c r="L345" s="25"/>
      <c r="N345" s="25">
        <f>'Combined Retirement'!$C$18/12</f>
        <v>39153.069999999992</v>
      </c>
      <c r="O345" s="25">
        <f t="shared" si="265"/>
        <v>11160.82546143035</v>
      </c>
      <c r="P345" s="25">
        <f t="shared" si="266"/>
        <v>27992.244538569641</v>
      </c>
      <c r="Q345" s="25">
        <f t="array" aca="1" ref="Q345" ca="1">INDEX('Isaac 401k'!L:L,MATCH('Retirement Calculator'!A345,'Isaac 401k'!N:N,0),0)</f>
        <v>1890364.4538499434</v>
      </c>
      <c r="R345" s="25">
        <f t="array" aca="1" ref="R345" ca="1">INDEX('Lorri 401b'!L:L,MATCH('Retirement Calculator'!A345,'Lorri 401b'!N:N,0),0)</f>
        <v>3759534.6682067355</v>
      </c>
      <c r="S345" s="25">
        <f t="shared" ca="1" si="267"/>
        <v>5649899.1220566789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3525.4531757812501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7820.4732791855868</v>
      </c>
      <c r="K346" s="25">
        <f t="shared" si="264"/>
        <v>20171.771259384055</v>
      </c>
      <c r="L346" s="25"/>
      <c r="N346" s="25">
        <f>'Combined Retirement'!$C$18/12</f>
        <v>39153.069999999992</v>
      </c>
      <c r="O346" s="25">
        <f t="shared" si="265"/>
        <v>11160.82546143035</v>
      </c>
      <c r="P346" s="25">
        <f t="shared" si="266"/>
        <v>27992.244538569641</v>
      </c>
      <c r="Q346" s="25">
        <f t="array" aca="1" ref="Q346" ca="1">INDEX('Isaac 401k'!L:L,MATCH('Retirement Calculator'!A346,'Isaac 401k'!N:N,0),0)</f>
        <v>1890387.9138231359</v>
      </c>
      <c r="R346" s="25">
        <f t="array" aca="1" ref="R346" ca="1">INDEX('Lorri 401b'!L:L,MATCH('Retirement Calculator'!A346,'Lorri 401b'!N:N,0),0)</f>
        <v>3754943.5756846317</v>
      </c>
      <c r="S346" s="25">
        <f t="shared" ca="1" si="267"/>
        <v>5645331.4895077674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3525.4531757812501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7820.4732791855868</v>
      </c>
      <c r="K347" s="25">
        <f t="shared" si="264"/>
        <v>20171.771259384055</v>
      </c>
      <c r="L347" s="25"/>
      <c r="N347" s="25">
        <f>'Combined Retirement'!$C$18/12</f>
        <v>39153.069999999992</v>
      </c>
      <c r="O347" s="25">
        <f t="shared" si="265"/>
        <v>11160.82546143035</v>
      </c>
      <c r="P347" s="25">
        <f t="shared" si="266"/>
        <v>27992.244538569641</v>
      </c>
      <c r="Q347" s="25">
        <f t="array" aca="1" ref="Q347" ca="1">INDEX('Isaac 401k'!L:L,MATCH('Retirement Calculator'!A347,'Isaac 401k'!N:N,0),0)</f>
        <v>1890411.4715462169</v>
      </c>
      <c r="R347" s="25">
        <f t="array" aca="1" ref="R347" ca="1">INDEX('Lorri 401b'!L:L,MATCH('Retirement Calculator'!A347,'Lorri 401b'!N:N,0),0)</f>
        <v>3750333.3536103526</v>
      </c>
      <c r="S347" s="25">
        <f t="shared" ca="1" si="267"/>
        <v>5640744.8251565695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3525.4531757812501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7820.4732791855868</v>
      </c>
      <c r="K348" s="25">
        <f t="shared" si="264"/>
        <v>20171.771259384055</v>
      </c>
      <c r="L348" s="25"/>
      <c r="N348" s="25">
        <f>'Combined Retirement'!$C$18/12</f>
        <v>39153.069999999992</v>
      </c>
      <c r="O348" s="25">
        <f t="shared" si="265"/>
        <v>11160.82546143035</v>
      </c>
      <c r="P348" s="25">
        <f t="shared" si="266"/>
        <v>27992.244538569641</v>
      </c>
      <c r="Q348" s="25">
        <f t="array" aca="1" ref="Q348" ca="1">INDEX('Isaac 401k'!L:L,MATCH('Retirement Calculator'!A348,'Isaac 401k'!N:N,0),0)</f>
        <v>1890435.1274264771</v>
      </c>
      <c r="R348" s="25">
        <f t="array" aca="1" ref="R348" ca="1">INDEX('Lorri 401b'!L:L,MATCH('Retirement Calculator'!A348,'Lorri 401b'!N:N,0),0)</f>
        <v>3745703.9222774305</v>
      </c>
      <c r="S348" s="25">
        <f t="shared" ca="1" si="267"/>
        <v>5636139.0497039072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3525.4531757812501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7820.4732791855868</v>
      </c>
      <c r="K349" s="25">
        <f t="shared" si="264"/>
        <v>20171.771259384055</v>
      </c>
      <c r="L349" s="25"/>
      <c r="N349" s="25">
        <f>'Combined Retirement'!$C$18/12</f>
        <v>39153.069999999992</v>
      </c>
      <c r="O349" s="25">
        <f t="shared" si="265"/>
        <v>11160.82546143035</v>
      </c>
      <c r="P349" s="25">
        <f t="shared" si="266"/>
        <v>27992.244538569641</v>
      </c>
      <c r="Q349" s="25">
        <f t="array" aca="1" ref="Q349" ca="1">INDEX('Isaac 401k'!L:L,MATCH('Retirement Calculator'!A349,'Isaac 401k'!N:N,0),0)</f>
        <v>1890458.8818729052</v>
      </c>
      <c r="R349" s="25">
        <f t="array" aca="1" ref="R349" ca="1">INDEX('Lorri 401b'!L:L,MATCH('Retirement Calculator'!A349,'Lorri 401b'!N:N,0),0)</f>
        <v>3741055.2016472882</v>
      </c>
      <c r="S349" s="25">
        <f t="shared" ca="1" si="267"/>
        <v>5631514.0835201936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3525.4531757812501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7820.4732791855868</v>
      </c>
      <c r="K350" s="25">
        <f t="shared" si="264"/>
        <v>20171.771259384055</v>
      </c>
      <c r="L350" s="25"/>
      <c r="N350" s="25">
        <f>'Combined Retirement'!$C$18/12</f>
        <v>39153.069999999992</v>
      </c>
      <c r="O350" s="25">
        <f t="shared" si="265"/>
        <v>11160.82546143035</v>
      </c>
      <c r="P350" s="25">
        <f t="shared" si="266"/>
        <v>27992.244538569641</v>
      </c>
      <c r="Q350" s="25">
        <f t="array" aca="1" ref="Q350" ca="1">INDEX('Isaac 401k'!L:L,MATCH('Retirement Calculator'!A350,'Isaac 401k'!N:N,0),0)</f>
        <v>1890482.7352961935</v>
      </c>
      <c r="R350" s="25">
        <f t="array" aca="1" ref="R350" ca="1">INDEX('Lorri 401b'!L:L,MATCH('Retirement Calculator'!A350,'Lorri 401b'!N:N,0),0)</f>
        <v>3736387.1113478537</v>
      </c>
      <c r="S350" s="25">
        <f t="shared" ca="1" si="267"/>
        <v>5626869.8466440476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3525.4531757812501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7820.4732791855868</v>
      </c>
      <c r="K351" s="25">
        <f t="shared" si="264"/>
        <v>20171.771259384055</v>
      </c>
      <c r="L351" s="25"/>
      <c r="N351" s="25">
        <f>'Combined Retirement'!$C$18/12</f>
        <v>39153.069999999992</v>
      </c>
      <c r="O351" s="25">
        <f t="shared" si="265"/>
        <v>11160.82546143035</v>
      </c>
      <c r="P351" s="25">
        <f t="shared" si="266"/>
        <v>27992.244538569641</v>
      </c>
      <c r="Q351" s="25">
        <f t="array" aca="1" ref="Q351" ca="1">INDEX('Isaac 401k'!L:L,MATCH('Retirement Calculator'!A351,'Isaac 401k'!N:N,0),0)</f>
        <v>1890506.6881087455</v>
      </c>
      <c r="R351" s="25">
        <f t="array" aca="1" ref="R351" ca="1">INDEX('Lorri 401b'!L:L,MATCH('Retirement Calculator'!A351,'Lorri 401b'!N:N,0),0)</f>
        <v>3731699.5706721712</v>
      </c>
      <c r="S351" s="25">
        <f t="shared" ca="1" si="267"/>
        <v>5622206.2587809172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3525.4531757812501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7820.4732791855868</v>
      </c>
      <c r="K352" s="25">
        <f t="shared" si="264"/>
        <v>20171.771259384055</v>
      </c>
      <c r="L352" s="25"/>
      <c r="N352" s="25">
        <f>'Combined Retirement'!$C$18/12</f>
        <v>39153.069999999992</v>
      </c>
      <c r="O352" s="25">
        <f t="shared" si="265"/>
        <v>11160.82546143035</v>
      </c>
      <c r="P352" s="25">
        <f t="shared" si="266"/>
        <v>27992.244538569641</v>
      </c>
      <c r="Q352" s="25">
        <f t="array" aca="1" ref="Q352" ca="1">INDEX('Isaac 401k'!L:L,MATCH('Retirement Calculator'!A352,'Isaac 401k'!N:N,0),0)</f>
        <v>1890530.740724683</v>
      </c>
      <c r="R352" s="25">
        <f t="array" aca="1" ref="R352" ca="1">INDEX('Lorri 401b'!L:L,MATCH('Retirement Calculator'!A352,'Lorri 401b'!N:N,0),0)</f>
        <v>3726992.4985770071</v>
      </c>
      <c r="S352" s="25">
        <f t="shared" ca="1" si="267"/>
        <v>5617523.2393016899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3525.4531757812501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7820.4732791855868</v>
      </c>
      <c r="K353" s="25">
        <f t="shared" si="264"/>
        <v>20171.771259384055</v>
      </c>
      <c r="L353" s="25"/>
      <c r="N353" s="25">
        <f>'Combined Retirement'!$C$18/12</f>
        <v>39153.069999999992</v>
      </c>
      <c r="O353" s="25">
        <f t="shared" si="265"/>
        <v>11160.82546143035</v>
      </c>
      <c r="P353" s="25">
        <f t="shared" si="266"/>
        <v>27992.244538569641</v>
      </c>
      <c r="Q353" s="25">
        <f t="array" aca="1" ref="Q353" ca="1">INDEX('Isaac 401k'!L:L,MATCH('Retirement Calculator'!A353,'Isaac 401k'!N:N,0),0)</f>
        <v>1890554.8935598538</v>
      </c>
      <c r="R353" s="25">
        <f t="array" aca="1" ref="R353" ca="1">INDEX('Lorri 401b'!L:L,MATCH('Retirement Calculator'!A353,'Lorri 401b'!N:N,0),0)</f>
        <v>3722265.8136814465</v>
      </c>
      <c r="S353" s="25">
        <f t="shared" ca="1" si="267"/>
        <v>5612820.7072413005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3525.4531757812501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7820.4732791855868</v>
      </c>
      <c r="K354" s="25">
        <f t="shared" si="264"/>
        <v>20171.771259384055</v>
      </c>
      <c r="L354" s="25"/>
      <c r="N354" s="25">
        <f>'Combined Retirement'!$C$18/12</f>
        <v>39153.069999999992</v>
      </c>
      <c r="O354" s="25">
        <f t="shared" si="265"/>
        <v>11160.82546143035</v>
      </c>
      <c r="P354" s="25">
        <f t="shared" si="266"/>
        <v>27992.244538569641</v>
      </c>
      <c r="Q354" s="25">
        <f t="array" aca="1" ref="Q354" ca="1">INDEX('Isaac 401k'!L:L,MATCH('Retirement Calculator'!A354,'Isaac 401k'!N:N,0),0)</f>
        <v>1890579.1470318376</v>
      </c>
      <c r="R354" s="25">
        <f t="array" aca="1" ref="R354" ca="1">INDEX('Lorri 401b'!L:L,MATCH('Retirement Calculator'!A354,'Lorri 401b'!N:N,0),0)</f>
        <v>3717519.4342654874</v>
      </c>
      <c r="S354" s="25">
        <f t="shared" ca="1" si="267"/>
        <v>5608098.581297325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3525.4531757812501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7820.4732791855868</v>
      </c>
      <c r="K355" s="25">
        <f t="shared" si="264"/>
        <v>20171.771259384055</v>
      </c>
      <c r="L355" s="25"/>
      <c r="N355" s="25">
        <f>'Combined Retirement'!$C$18/12</f>
        <v>39153.069999999992</v>
      </c>
      <c r="O355" s="25">
        <f t="shared" si="265"/>
        <v>11160.82546143035</v>
      </c>
      <c r="P355" s="25">
        <f t="shared" si="266"/>
        <v>27992.244538569641</v>
      </c>
      <c r="Q355" s="25">
        <f t="array" aca="1" ref="Q355" ca="1">INDEX('Isaac 401k'!L:L,MATCH('Retirement Calculator'!A355,'Isaac 401k'!N:N,0),0)</f>
        <v>1890603.5015599548</v>
      </c>
      <c r="R355" s="25">
        <f t="array" aca="1" ref="R355" ca="1">INDEX('Lorri 401b'!L:L,MATCH('Retirement Calculator'!A355,'Lorri 401b'!N:N,0),0)</f>
        <v>3712753.2782686288</v>
      </c>
      <c r="S355" s="25">
        <f t="shared" ca="1" si="267"/>
        <v>5603356.7798285838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3525.4531757812501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7820.4732791855868</v>
      </c>
      <c r="K356" s="25">
        <f t="shared" si="264"/>
        <v>20171.771259384055</v>
      </c>
      <c r="L356" s="25"/>
      <c r="N356" s="25">
        <f>'Combined Retirement'!$C$18/12</f>
        <v>39153.069999999992</v>
      </c>
      <c r="O356" s="25">
        <f t="shared" si="265"/>
        <v>11160.82546143035</v>
      </c>
      <c r="P356" s="25">
        <f t="shared" si="266"/>
        <v>27992.244538569641</v>
      </c>
      <c r="Q356" s="25">
        <f t="array" aca="1" ref="Q356" ca="1">INDEX('Isaac 401k'!L:L,MATCH('Retirement Calculator'!A356,'Isaac 401k'!N:N,0),0)</f>
        <v>1890627.9575652725</v>
      </c>
      <c r="R356" s="25">
        <f t="array" aca="1" ref="R356" ca="1">INDEX('Lorri 401b'!L:L,MATCH('Retirement Calculator'!A356,'Lorri 401b'!N:N,0),0)</f>
        <v>3707967.2632884495</v>
      </c>
      <c r="S356" s="25">
        <f t="shared" ca="1" si="267"/>
        <v>5598595.2208537217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3525.4531757812501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7820.4732791855868</v>
      </c>
      <c r="K357" s="25">
        <f t="shared" si="264"/>
        <v>20171.771259384055</v>
      </c>
      <c r="L357" s="25"/>
      <c r="N357" s="25">
        <f>'Combined Retirement'!$C$18/12</f>
        <v>39153.069999999992</v>
      </c>
      <c r="O357" s="25">
        <f t="shared" si="265"/>
        <v>11160.82546143035</v>
      </c>
      <c r="P357" s="25">
        <f t="shared" si="266"/>
        <v>27992.244538569641</v>
      </c>
      <c r="Q357" s="25">
        <f t="array" aca="1" ref="Q357" ca="1">INDEX('Isaac 401k'!L:L,MATCH('Retirement Calculator'!A357,'Isaac 401k'!N:N,0),0)</f>
        <v>1890652.5154706123</v>
      </c>
      <c r="R357" s="25">
        <f t="array" aca="1" ref="R357" ca="1">INDEX('Lorri 401b'!L:L,MATCH('Retirement Calculator'!A357,'Lorri 401b'!N:N,0),0)</f>
        <v>3703161.3065791866</v>
      </c>
      <c r="S357" s="25">
        <f t="shared" ca="1" si="267"/>
        <v>5593813.8220497984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3525.4531757812501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7820.4732791855868</v>
      </c>
      <c r="K358" s="25">
        <f t="shared" si="264"/>
        <v>20171.771259384055</v>
      </c>
      <c r="L358" s="25"/>
      <c r="N358" s="25">
        <f>'Combined Retirement'!$C$18/12</f>
        <v>39153.069999999992</v>
      </c>
      <c r="O358" s="25">
        <f t="shared" si="265"/>
        <v>11160.82546143035</v>
      </c>
      <c r="P358" s="25">
        <f t="shared" si="266"/>
        <v>27992.244538569641</v>
      </c>
      <c r="Q358" s="25">
        <f t="array" aca="1" ref="Q358" ca="1">INDEX('Isaac 401k'!L:L,MATCH('Retirement Calculator'!A358,'Isaac 401k'!N:N,0),0)</f>
        <v>1890677.1757005577</v>
      </c>
      <c r="R358" s="25">
        <f t="array" aca="1" ref="R358" ca="1">INDEX('Lorri 401b'!L:L,MATCH('Retirement Calculator'!A358,'Lorri 401b'!N:N,0),0)</f>
        <v>3698335.3250503014</v>
      </c>
      <c r="S358" s="25">
        <f t="shared" ca="1" si="267"/>
        <v>5589012.5007508593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3525.4531757812501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7820.4732791855868</v>
      </c>
      <c r="K359" s="25">
        <f t="shared" si="264"/>
        <v>20171.771259384055</v>
      </c>
      <c r="L359" s="25"/>
      <c r="N359" s="25">
        <f>'Combined Retirement'!$C$18/12</f>
        <v>39153.069999999992</v>
      </c>
      <c r="O359" s="25">
        <f t="shared" si="265"/>
        <v>11160.82546143035</v>
      </c>
      <c r="P359" s="25">
        <f t="shared" si="266"/>
        <v>27992.244538569641</v>
      </c>
      <c r="Q359" s="25">
        <f t="array" aca="1" ref="Q359" ca="1">INDEX('Isaac 401k'!L:L,MATCH('Retirement Calculator'!A359,'Isaac 401k'!N:N,0),0)</f>
        <v>1890701.9386814611</v>
      </c>
      <c r="R359" s="25">
        <f t="array" aca="1" ref="R359" ca="1">INDEX('Lorri 401b'!L:L,MATCH('Retirement Calculator'!A359,'Lorri 401b'!N:N,0),0)</f>
        <v>3693489.2352650459</v>
      </c>
      <c r="S359" s="25">
        <f t="shared" ca="1" si="267"/>
        <v>5584191.1739465073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3525.4531757812501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7820.4732791855868</v>
      </c>
      <c r="K360" s="25">
        <f t="shared" si="264"/>
        <v>20171.771259384055</v>
      </c>
      <c r="L360" s="25"/>
      <c r="N360" s="25">
        <f>'Combined Retirement'!$C$18/12</f>
        <v>39153.069999999992</v>
      </c>
      <c r="O360" s="25">
        <f t="shared" si="265"/>
        <v>11160.82546143035</v>
      </c>
      <c r="P360" s="25">
        <f t="shared" si="266"/>
        <v>27992.244538569641</v>
      </c>
      <c r="Q360" s="25">
        <f t="array" aca="1" ref="Q360" ca="1">INDEX('Isaac 401k'!L:L,MATCH('Retirement Calculator'!A360,'Isaac 401k'!N:N,0),0)</f>
        <v>1890726.8048414518</v>
      </c>
      <c r="R360" s="25">
        <f t="array" aca="1" ref="R360" ca="1">INDEX('Lorri 401b'!L:L,MATCH('Retirement Calculator'!A360,'Lorri 401b'!N:N,0),0)</f>
        <v>3688622.9534390187</v>
      </c>
      <c r="S360" s="25">
        <f t="shared" ca="1" si="267"/>
        <v>5579349.758280471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3525.4531757812501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7820.4732791855868</v>
      </c>
      <c r="K361" s="25">
        <f t="shared" si="264"/>
        <v>20171.771259384055</v>
      </c>
      <c r="L361" s="25"/>
      <c r="N361" s="25">
        <f>'Combined Retirement'!$C$18/12</f>
        <v>39153.069999999992</v>
      </c>
      <c r="O361" s="25">
        <f t="shared" si="265"/>
        <v>11160.82546143035</v>
      </c>
      <c r="P361" s="25">
        <f t="shared" si="266"/>
        <v>27992.244538569641</v>
      </c>
      <c r="Q361" s="25">
        <f t="array" aca="1" ref="Q361" ca="1">INDEX('Isaac 401k'!L:L,MATCH('Retirement Calculator'!A361,'Isaac 401k'!N:N,0),0)</f>
        <v>1890751.7746104423</v>
      </c>
      <c r="R361" s="25">
        <f t="array" aca="1" ref="R361" ca="1">INDEX('Lorri 401b'!L:L,MATCH('Retirement Calculator'!A361,'Lorri 401b'!N:N,0),0)</f>
        <v>3683736.3954387163</v>
      </c>
      <c r="S361" s="25">
        <f t="shared" ca="1" si="267"/>
        <v>5574488.1700491589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3525.4531757812501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7820.4732791855868</v>
      </c>
      <c r="K362" s="25">
        <f t="shared" si="264"/>
        <v>20171.771259384055</v>
      </c>
      <c r="L362" s="25"/>
      <c r="N362" s="25">
        <f>'Combined Retirement'!$C$18/12</f>
        <v>39153.069999999992</v>
      </c>
      <c r="O362" s="25">
        <f t="shared" si="265"/>
        <v>11160.82546143035</v>
      </c>
      <c r="P362" s="25">
        <f t="shared" si="266"/>
        <v>27992.244538569641</v>
      </c>
      <c r="Q362" s="25">
        <f t="array" aca="1" ref="Q362" ca="1">INDEX('Isaac 401k'!L:L,MATCH('Retirement Calculator'!A362,'Isaac 401k'!N:N,0),0)</f>
        <v>1890776.8484201371</v>
      </c>
      <c r="R362" s="25">
        <f t="array" aca="1" ref="R362" ca="1">INDEX('Lorri 401b'!L:L,MATCH('Retirement Calculator'!A362,'Lorri 401b'!N:N,0),0)</f>
        <v>3678829.4767800793</v>
      </c>
      <c r="S362" s="25">
        <f t="shared" ca="1" si="267"/>
        <v>5569606.3252002168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3525.4531757812501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7820.4732791855868</v>
      </c>
      <c r="K363" s="25">
        <f t="shared" si="264"/>
        <v>20171.771259384055</v>
      </c>
      <c r="L363" s="25"/>
      <c r="N363" s="25">
        <f>'Combined Retirement'!$C$18/12</f>
        <v>39153.069999999992</v>
      </c>
      <c r="O363" s="25">
        <f t="shared" si="265"/>
        <v>11160.82546143035</v>
      </c>
      <c r="P363" s="25">
        <f t="shared" si="266"/>
        <v>27992.244538569641</v>
      </c>
      <c r="Q363" s="25">
        <f t="array" aca="1" ref="Q363" ca="1">INDEX('Isaac 401k'!L:L,MATCH('Retirement Calculator'!A363,'Isaac 401k'!N:N,0),0)</f>
        <v>1890802.0267040387</v>
      </c>
      <c r="R363" s="25">
        <f t="array" aca="1" ref="R363" ca="1">INDEX('Lorri 401b'!L:L,MATCH('Retirement Calculator'!A363,'Lorri 401b'!N:N,0),0)</f>
        <v>3673902.1126270313</v>
      </c>
      <c r="S363" s="25">
        <f t="shared" ca="1" si="267"/>
        <v>5564704.1393310698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3525.4531757812501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7820.4732791855868</v>
      </c>
      <c r="K364" s="25">
        <f t="shared" si="264"/>
        <v>20171.771259384055</v>
      </c>
      <c r="L364" s="25"/>
      <c r="N364" s="25">
        <f>'Combined Retirement'!$C$18/12</f>
        <v>39153.069999999992</v>
      </c>
      <c r="O364" s="25">
        <f t="shared" si="265"/>
        <v>11160.82546143035</v>
      </c>
      <c r="P364" s="25">
        <f t="shared" si="266"/>
        <v>27992.244538569641</v>
      </c>
      <c r="Q364" s="25">
        <f t="array" aca="1" ref="Q364" ca="1">INDEX('Isaac 401k'!L:L,MATCH('Retirement Calculator'!A364,'Isaac 401k'!N:N,0),0)</f>
        <v>1890827.3098974568</v>
      </c>
      <c r="R364" s="25">
        <f t="array" aca="1" ref="R364" ca="1">INDEX('Lorri 401b'!L:L,MATCH('Retirement Calculator'!A364,'Lorri 401b'!N:N,0),0)</f>
        <v>3668954.2177900122</v>
      </c>
      <c r="S364" s="25">
        <f t="shared" ca="1" si="267"/>
        <v>5559781.5276874695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3525.4531757812501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7820.4732791855868</v>
      </c>
      <c r="K365" s="25">
        <f t="shared" si="264"/>
        <v>20171.771259384055</v>
      </c>
      <c r="L365" s="25"/>
      <c r="N365" s="25">
        <f>'Combined Retirement'!$C$18/12</f>
        <v>39153.069999999992</v>
      </c>
      <c r="O365" s="25">
        <f t="shared" si="265"/>
        <v>11160.82546143035</v>
      </c>
      <c r="P365" s="25">
        <f t="shared" si="266"/>
        <v>27992.244538569641</v>
      </c>
      <c r="Q365" s="25">
        <f t="array" aca="1" ref="Q365" ca="1">INDEX('Isaac 401k'!L:L,MATCH('Retirement Calculator'!A365,'Isaac 401k'!N:N,0),0)</f>
        <v>1890852.698437514</v>
      </c>
      <c r="R365" s="25">
        <f t="array" aca="1" ref="R365" ca="1">INDEX('Lorri 401b'!L:L,MATCH('Retirement Calculator'!A365,'Lorri 401b'!N:N,0),0)</f>
        <v>3663985.7067245054</v>
      </c>
      <c r="S365" s="25">
        <f t="shared" ca="1" si="267"/>
        <v>5554838.4051620197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3525.4531757812501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7820.4732791855868</v>
      </c>
      <c r="K366" s="25">
        <f t="shared" si="264"/>
        <v>20171.771259384055</v>
      </c>
      <c r="L366" s="25"/>
      <c r="N366" s="25">
        <f>'Combined Retirement'!$C$18/12</f>
        <v>39153.069999999992</v>
      </c>
      <c r="O366" s="25">
        <f t="shared" si="265"/>
        <v>11160.82546143035</v>
      </c>
      <c r="P366" s="25">
        <f t="shared" si="266"/>
        <v>27992.244538569641</v>
      </c>
      <c r="Q366" s="25">
        <f t="array" aca="1" ref="Q366" ca="1">INDEX('Isaac 401k'!L:L,MATCH('Retirement Calculator'!A366,'Isaac 401k'!N:N,0),0)</f>
        <v>1890878.1927631549</v>
      </c>
      <c r="R366" s="25">
        <f t="array" aca="1" ref="R366" ca="1">INDEX('Lorri 401b'!L:L,MATCH('Retirement Calculator'!A366,'Lorri 401b'!N:N,0),0)</f>
        <v>3658996.4935295591</v>
      </c>
      <c r="S366" s="25">
        <f t="shared" ca="1" si="267"/>
        <v>5549874.6862927135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3525.4531757812501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7820.4732791855868</v>
      </c>
      <c r="K367" s="25">
        <f t="shared" si="264"/>
        <v>20171.771259384055</v>
      </c>
      <c r="L367" s="25"/>
      <c r="N367" s="25">
        <f>'Combined Retirement'!$C$18/12</f>
        <v>39153.069999999992</v>
      </c>
      <c r="O367" s="25">
        <f t="shared" si="265"/>
        <v>11160.82546143035</v>
      </c>
      <c r="P367" s="25">
        <f t="shared" si="266"/>
        <v>27992.244538569641</v>
      </c>
      <c r="Q367" s="25">
        <f t="array" aca="1" ref="Q367" ca="1">INDEX('Isaac 401k'!L:L,MATCH('Retirement Calculator'!A367,'Isaac 401k'!N:N,0),0)</f>
        <v>1890903.7933151524</v>
      </c>
      <c r="R367" s="25">
        <f t="array" aca="1" ref="R367" ca="1">INDEX('Lorri 401b'!L:L,MATCH('Retirement Calculator'!A367,'Lorri 401b'!N:N,0),0)</f>
        <v>3653986.4919463005</v>
      </c>
      <c r="S367" s="25">
        <f t="shared" ca="1" si="267"/>
        <v>5544890.2852614531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3525.4531757812501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7820.4732791855868</v>
      </c>
      <c r="K368" s="25">
        <f t="shared" si="264"/>
        <v>20171.771259384055</v>
      </c>
      <c r="L368" s="25"/>
      <c r="N368" s="25">
        <f>'Combined Retirement'!$C$18/12</f>
        <v>39153.069999999992</v>
      </c>
      <c r="O368" s="25">
        <f t="shared" si="265"/>
        <v>11160.82546143035</v>
      </c>
      <c r="P368" s="25">
        <f t="shared" si="266"/>
        <v>27992.244538569641</v>
      </c>
      <c r="Q368" s="25">
        <f t="array" aca="1" ref="Q368" ca="1">INDEX('Isaac 401k'!L:L,MATCH('Retirement Calculator'!A368,'Isaac 401k'!N:N,0),0)</f>
        <v>1890929.5005361168</v>
      </c>
      <c r="R368" s="25">
        <f t="array" aca="1" ref="R368" ca="1">INDEX('Lorri 401b'!L:L,MATCH('Retirement Calculator'!A368,'Lorri 401b'!N:N,0),0)</f>
        <v>3648955.6153564453</v>
      </c>
      <c r="S368" s="25">
        <f t="shared" ca="1" si="267"/>
        <v>5539885.1158925621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3525.4531757812501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7820.4732791855868</v>
      </c>
      <c r="K369" s="25">
        <f t="shared" si="264"/>
        <v>20171.771259384055</v>
      </c>
      <c r="L369" s="25"/>
      <c r="N369" s="25">
        <f>'Combined Retirement'!$C$18/12</f>
        <v>39153.069999999992</v>
      </c>
      <c r="O369" s="25">
        <f t="shared" si="265"/>
        <v>11160.82546143035</v>
      </c>
      <c r="P369" s="25">
        <f t="shared" si="266"/>
        <v>27992.244538569641</v>
      </c>
      <c r="Q369" s="25">
        <f t="array" aca="1" ref="Q369" ca="1">INDEX('Isaac 401k'!L:L,MATCH('Retirement Calculator'!A369,'Isaac 401k'!N:N,0),0)</f>
        <v>1890955.3148705016</v>
      </c>
      <c r="R369" s="25">
        <f t="array" aca="1" ref="R369" ca="1">INDEX('Lorri 401b'!L:L,MATCH('Retirement Calculator'!A369,'Lorri 401b'!N:N,0),0)</f>
        <v>3643903.776780799</v>
      </c>
      <c r="S369" s="25">
        <f t="shared" ca="1" si="267"/>
        <v>5534859.0916513009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3525.4531757812501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7820.4732791855868</v>
      </c>
      <c r="K370" s="25">
        <f t="shared" si="264"/>
        <v>20171.771259384055</v>
      </c>
      <c r="L370" s="25"/>
      <c r="N370" s="25">
        <f>'Combined Retirement'!$C$18/12</f>
        <v>39153.069999999992</v>
      </c>
      <c r="O370" s="25">
        <f t="shared" si="265"/>
        <v>11160.82546143035</v>
      </c>
      <c r="P370" s="25">
        <f t="shared" si="266"/>
        <v>27992.244538569641</v>
      </c>
      <c r="Q370" s="25">
        <f t="array" aca="1" ref="Q370" ca="1">INDEX('Isaac 401k'!L:L,MATCH('Retirement Calculator'!A370,'Isaac 401k'!N:N,0),0)</f>
        <v>1890981.2367646133</v>
      </c>
      <c r="R370" s="25">
        <f t="array" aca="1" ref="R370" ca="1">INDEX('Lorri 401b'!L:L,MATCH('Retirement Calculator'!A370,'Lorri 401b'!N:N,0),0)</f>
        <v>3638830.8888777541</v>
      </c>
      <c r="S370" s="25">
        <f t="shared" ca="1" si="267"/>
        <v>5529812.1256423676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3525.4531757812501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7820.4732791855868</v>
      </c>
      <c r="K371" s="25">
        <f t="shared" si="264"/>
        <v>20171.771259384055</v>
      </c>
      <c r="L371" s="25"/>
      <c r="N371" s="25">
        <f>'Combined Retirement'!$C$18/12</f>
        <v>39153.069999999992</v>
      </c>
      <c r="O371" s="25">
        <f t="shared" si="265"/>
        <v>11160.82546143035</v>
      </c>
      <c r="P371" s="25">
        <f t="shared" si="266"/>
        <v>27992.244538569641</v>
      </c>
      <c r="Q371" s="25">
        <f t="array" aca="1" ref="Q371" ca="1">INDEX('Isaac 401k'!L:L,MATCH('Retirement Calculator'!A371,'Isaac 401k'!N:N,0),0)</f>
        <v>1891007.266666617</v>
      </c>
      <c r="R371" s="25">
        <f t="array" aca="1" ref="R371" ca="1">INDEX('Lorri 401b'!L:L,MATCH('Retirement Calculator'!A371,'Lorri 401b'!N:N,0),0)</f>
        <v>3633736.8639417798</v>
      </c>
      <c r="S371" s="25">
        <f t="shared" ca="1" si="267"/>
        <v>5524744.1306083966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3525.4531757812501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7820.4732791855868</v>
      </c>
      <c r="K372" s="25">
        <f t="shared" si="264"/>
        <v>20171.771259384055</v>
      </c>
      <c r="L372" s="25"/>
      <c r="N372" s="25">
        <f>'Combined Retirement'!$C$18/12</f>
        <v>39153.069999999992</v>
      </c>
      <c r="O372" s="25">
        <f t="shared" si="265"/>
        <v>11160.82546143035</v>
      </c>
      <c r="P372" s="25">
        <f t="shared" si="266"/>
        <v>27992.244538569641</v>
      </c>
      <c r="Q372" s="25">
        <f t="array" aca="1" ref="Q372" ca="1">INDEX('Isaac 401k'!L:L,MATCH('Retirement Calculator'!A372,'Isaac 401k'!N:N,0),0)</f>
        <v>1891033.4050265457</v>
      </c>
      <c r="R372" s="25">
        <f t="array" aca="1" ref="R372" ca="1">INDEX('Lorri 401b'!L:L,MATCH('Retirement Calculator'!A372,'Lorri 401b'!N:N,0),0)</f>
        <v>3628621.6139019057</v>
      </c>
      <c r="S372" s="25">
        <f t="shared" ca="1" si="267"/>
        <v>5519655.0189284515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3525.4531757812501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7820.4732791855868</v>
      </c>
      <c r="K373" s="25">
        <f t="shared" si="264"/>
        <v>20171.771259384055</v>
      </c>
      <c r="L373" s="25"/>
      <c r="N373" s="25">
        <f>'Combined Retirement'!$C$18/12</f>
        <v>39153.069999999992</v>
      </c>
      <c r="O373" s="25">
        <f t="shared" si="265"/>
        <v>11160.82546143035</v>
      </c>
      <c r="P373" s="25">
        <f t="shared" si="266"/>
        <v>27992.244538569641</v>
      </c>
      <c r="Q373" s="25">
        <f t="array" aca="1" ref="Q373" ca="1">INDEX('Isaac 401k'!L:L,MATCH('Retirement Calculator'!A373,'Isaac 401k'!N:N,0),0)</f>
        <v>1891059.6522963075</v>
      </c>
      <c r="R373" s="25">
        <f t="array" aca="1" ref="R373" ca="1">INDEX('Lorri 401b'!L:L,MATCH('Retirement Calculator'!A373,'Lorri 401b'!N:N,0),0)</f>
        <v>3623485.0503201988</v>
      </c>
      <c r="S373" s="25">
        <f t="shared" ca="1" si="267"/>
        <v>5514544.7026165063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3525.4531757812501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7820.4732791855868</v>
      </c>
      <c r="K374" s="25">
        <f t="shared" si="264"/>
        <v>20171.771259384055</v>
      </c>
      <c r="L374" s="25"/>
      <c r="N374" s="25">
        <f>'Combined Retirement'!$C$18/12</f>
        <v>39153.069999999992</v>
      </c>
      <c r="O374" s="25">
        <f t="shared" si="265"/>
        <v>11160.82546143035</v>
      </c>
      <c r="P374" s="25">
        <f t="shared" si="266"/>
        <v>27992.244538569641</v>
      </c>
      <c r="Q374" s="25">
        <f t="array" aca="1" ref="Q374" ca="1">INDEX('Isaac 401k'!L:L,MATCH('Retirement Calculator'!A374,'Isaac 401k'!N:N,0),0)</f>
        <v>1891086.0089296931</v>
      </c>
      <c r="R374" s="25">
        <f t="array" aca="1" ref="R374" ca="1">INDEX('Lorri 401b'!L:L,MATCH('Retirement Calculator'!A374,'Lorri 401b'!N:N,0),0)</f>
        <v>3618327.0843902347</v>
      </c>
      <c r="S374" s="25">
        <f t="shared" ca="1" si="267"/>
        <v>5509413.0933199283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3525.4531757812501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7820.4732791855868</v>
      </c>
      <c r="K375" s="25">
        <f t="shared" si="264"/>
        <v>20171.771259384055</v>
      </c>
      <c r="L375" s="25"/>
      <c r="N375" s="25">
        <f>'Combined Retirement'!$C$18/12</f>
        <v>39153.069999999992</v>
      </c>
      <c r="O375" s="25">
        <f t="shared" si="265"/>
        <v>11160.82546143035</v>
      </c>
      <c r="P375" s="25">
        <f t="shared" si="266"/>
        <v>27992.244538569641</v>
      </c>
      <c r="Q375" s="25">
        <f t="array" aca="1" ref="Q375" ca="1">INDEX('Isaac 401k'!L:L,MATCH('Retirement Calculator'!A375,'Isaac 401k'!N:N,0),0)</f>
        <v>1891112.4753823846</v>
      </c>
      <c r="R375" s="25">
        <f t="array" aca="1" ref="R375" ca="1">INDEX('Lorri 401b'!L:L,MATCH('Retirement Calculator'!A375,'Lorri 401b'!N:N,0),0)</f>
        <v>3613147.6269355621</v>
      </c>
      <c r="S375" s="25">
        <f t="shared" ca="1" si="267"/>
        <v>5504260.102317947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3525.4531757812501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7820.4732791855868</v>
      </c>
      <c r="K376" s="25">
        <f t="shared" si="264"/>
        <v>20171.771259384055</v>
      </c>
      <c r="L376" s="25"/>
      <c r="N376" s="25">
        <f>'Combined Retirement'!$C$18/12</f>
        <v>39153.069999999992</v>
      </c>
      <c r="O376" s="25">
        <f t="shared" si="265"/>
        <v>11160.82546143035</v>
      </c>
      <c r="P376" s="25">
        <f t="shared" si="266"/>
        <v>27992.244538569641</v>
      </c>
      <c r="Q376" s="25">
        <f t="array" aca="1" ref="Q376" ca="1">INDEX('Isaac 401k'!L:L,MATCH('Retirement Calculator'!A376,'Isaac 401k'!N:N,0),0)</f>
        <v>1891139.0521119623</v>
      </c>
      <c r="R376" s="25">
        <f t="array" aca="1" ref="R376" ca="1">INDEX('Lorri 401b'!L:L,MATCH('Retirement Calculator'!A376,'Lorri 401b'!N:N,0),0)</f>
        <v>3607946.5884081619</v>
      </c>
      <c r="S376" s="25">
        <f t="shared" ca="1" si="267"/>
        <v>5499085.6405201238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3525.4531757812501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7820.4732791855868</v>
      </c>
      <c r="K377" s="25">
        <f t="shared" si="264"/>
        <v>20171.771259384055</v>
      </c>
      <c r="L377" s="25"/>
      <c r="N377" s="25">
        <f>'Combined Retirement'!$C$18/12</f>
        <v>39153.069999999992</v>
      </c>
      <c r="O377" s="25">
        <f t="shared" si="265"/>
        <v>11160.82546143035</v>
      </c>
      <c r="P377" s="25">
        <f t="shared" si="266"/>
        <v>27992.244538569641</v>
      </c>
      <c r="Q377" s="25">
        <f t="array" aca="1" ref="Q377" ca="1">INDEX('Isaac 401k'!L:L,MATCH('Retirement Calculator'!A377,'Isaac 401k'!N:N,0),0)</f>
        <v>1891165.7395779134</v>
      </c>
      <c r="R377" s="25">
        <f t="array" aca="1" ref="R377" ca="1">INDEX('Lorri 401b'!L:L,MATCH('Retirement Calculator'!A377,'Lorri 401b'!N:N,0),0)</f>
        <v>3602723.8788868976</v>
      </c>
      <c r="S377" s="25">
        <f t="shared" ca="1" si="267"/>
        <v>5493889.6184648108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3525.4531757812501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7820.4732791855868</v>
      </c>
      <c r="K378" s="25">
        <f t="shared" si="264"/>
        <v>20171.771259384055</v>
      </c>
      <c r="L378" s="25"/>
      <c r="N378" s="25">
        <f>'Combined Retirement'!$C$18/12</f>
        <v>39153.069999999992</v>
      </c>
      <c r="O378" s="25">
        <f t="shared" si="265"/>
        <v>11160.82546143035</v>
      </c>
      <c r="P378" s="25">
        <f t="shared" si="266"/>
        <v>27992.244538569641</v>
      </c>
      <c r="Q378" s="25">
        <f t="array" aca="1" ref="Q378" ca="1">INDEX('Isaac 401k'!L:L,MATCH('Retirement Calculator'!A378,'Isaac 401k'!N:N,0),0)</f>
        <v>1891192.5382416393</v>
      </c>
      <c r="R378" s="25">
        <f t="array" aca="1" ref="R378" ca="1">INDEX('Lorri 401b'!L:L,MATCH('Retirement Calculator'!A378,'Lorri 401b'!N:N,0),0)</f>
        <v>3597479.4080759613</v>
      </c>
      <c r="S378" s="25">
        <f t="shared" ca="1" si="267"/>
        <v>5488671.9463176001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3525.4531757812501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7820.4732791855868</v>
      </c>
      <c r="K379" s="25">
        <f t="shared" si="264"/>
        <v>20171.771259384055</v>
      </c>
      <c r="L379" s="25"/>
      <c r="N379" s="25">
        <f>'Combined Retirement'!$C$18/12</f>
        <v>39153.069999999992</v>
      </c>
      <c r="O379" s="25">
        <f t="shared" si="265"/>
        <v>11160.82546143035</v>
      </c>
      <c r="P379" s="25">
        <f t="shared" si="266"/>
        <v>27992.244538569641</v>
      </c>
      <c r="Q379" s="25">
        <f t="array" aca="1" ref="Q379" ca="1">INDEX('Isaac 401k'!L:L,MATCH('Retirement Calculator'!A379,'Isaac 401k'!N:N,0),0)</f>
        <v>1891219.448566464</v>
      </c>
      <c r="R379" s="25">
        <f t="array" aca="1" ref="R379" ca="1">INDEX('Lorri 401b'!L:L,MATCH('Retirement Calculator'!A379,'Lorri 401b'!N:N,0),0)</f>
        <v>3592213.0853033126</v>
      </c>
      <c r="S379" s="25">
        <f t="shared" ca="1" si="267"/>
        <v>5483432.5338697769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3525.4531757812501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7820.4732791855868</v>
      </c>
      <c r="K380" s="25">
        <f t="shared" si="264"/>
        <v>20171.771259384055</v>
      </c>
      <c r="L380" s="25"/>
      <c r="N380" s="25">
        <f>'Combined Retirement'!$C$18/12</f>
        <v>39153.069999999992</v>
      </c>
      <c r="O380" s="25">
        <f t="shared" si="265"/>
        <v>11160.82546143035</v>
      </c>
      <c r="P380" s="25">
        <f t="shared" si="266"/>
        <v>27992.244538569641</v>
      </c>
      <c r="Q380" s="25">
        <f t="array" aca="1" ref="Q380" ca="1">INDEX('Isaac 401k'!L:L,MATCH('Retirement Calculator'!A380,'Isaac 401k'!N:N,0),0)</f>
        <v>1891246.4710176422</v>
      </c>
      <c r="R380" s="25">
        <f t="array" aca="1" ref="R380" ca="1">INDEX('Lorri 401b'!L:L,MATCH('Retirement Calculator'!A380,'Lorri 401b'!N:N,0),0)</f>
        <v>3586924.8195191114</v>
      </c>
      <c r="S380" s="25">
        <f t="shared" ca="1" si="267"/>
        <v>5478171.2905367538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3525.4531757812501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7820.4732791855868</v>
      </c>
      <c r="K381" s="25">
        <f t="shared" si="264"/>
        <v>20171.771259384055</v>
      </c>
      <c r="L381" s="25"/>
      <c r="N381" s="25">
        <f>'Combined Retirement'!$C$18/12</f>
        <v>39153.069999999992</v>
      </c>
      <c r="O381" s="25">
        <f t="shared" si="265"/>
        <v>11160.82546143035</v>
      </c>
      <c r="P381" s="25">
        <f t="shared" si="266"/>
        <v>27992.244538569641</v>
      </c>
      <c r="Q381" s="25">
        <f t="array" aca="1" ref="Q381" ca="1">INDEX('Isaac 401k'!L:L,MATCH('Retirement Calculator'!A381,'Isaac 401k'!N:N,0),0)</f>
        <v>1891273.6060623669</v>
      </c>
      <c r="R381" s="25">
        <f t="array" aca="1" ref="R381" ca="1">INDEX('Lorri 401b'!L:L,MATCH('Retirement Calculator'!A381,'Lorri 401b'!N:N,0),0)</f>
        <v>3581614.5192941427</v>
      </c>
      <c r="S381" s="25">
        <f t="shared" ca="1" si="267"/>
        <v>5472888.1253565094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3525.4531757812501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7820.4732791855868</v>
      </c>
      <c r="K382" s="25">
        <f t="shared" si="264"/>
        <v>20171.771259384055</v>
      </c>
      <c r="L382" s="25"/>
      <c r="N382" s="25">
        <f>'Combined Retirement'!$C$18/12</f>
        <v>39153.069999999992</v>
      </c>
      <c r="O382" s="25">
        <f t="shared" si="265"/>
        <v>11160.82546143035</v>
      </c>
      <c r="P382" s="25">
        <f t="shared" si="266"/>
        <v>27992.244538569641</v>
      </c>
      <c r="Q382" s="25">
        <f t="array" aca="1" ref="Q382" ca="1">INDEX('Isaac 401k'!L:L,MATCH('Retirement Calculator'!A382,'Isaac 401k'!N:N,0),0)</f>
        <v>1891300.8541697778</v>
      </c>
      <c r="R382" s="25">
        <f t="array" aca="1" ref="R382" ca="1">INDEX('Lorri 401b'!L:L,MATCH('Retirement Calculator'!A382,'Lorri 401b'!N:N,0),0)</f>
        <v>3576282.0928182364</v>
      </c>
      <c r="S382" s="25">
        <f t="shared" ca="1" si="267"/>
        <v>5467582.9469880145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3525.4531757812501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7820.4732791855868</v>
      </c>
      <c r="K383" s="25">
        <f t="shared" si="264"/>
        <v>20171.771259384055</v>
      </c>
      <c r="L383" s="25"/>
      <c r="N383" s="25">
        <f>'Combined Retirement'!$C$18/12</f>
        <v>39153.069999999992</v>
      </c>
      <c r="O383" s="25">
        <f t="shared" si="265"/>
        <v>11160.82546143035</v>
      </c>
      <c r="P383" s="25">
        <f t="shared" si="266"/>
        <v>27992.244538569641</v>
      </c>
      <c r="Q383" s="25">
        <f t="array" aca="1" ref="Q383" ca="1">INDEX('Isaac 401k'!L:L,MATCH('Retirement Calculator'!A383,'Isaac 401k'!N:N,0),0)</f>
        <v>1891328.2158109697</v>
      </c>
      <c r="R383" s="25">
        <f t="array" aca="1" ref="R383" ca="1">INDEX('Lorri 401b'!L:L,MATCH('Retirement Calculator'!A383,'Lorri 401b'!N:N,0),0)</f>
        <v>3570927.4478986808</v>
      </c>
      <c r="S383" s="25">
        <f t="shared" ca="1" si="267"/>
        <v>5462255.6637096507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3525.4531757812501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7820.4732791855868</v>
      </c>
      <c r="K384" s="25">
        <f t="shared" si="264"/>
        <v>20171.771259384055</v>
      </c>
      <c r="L384" s="25"/>
      <c r="N384" s="25">
        <f>'Combined Retirement'!$C$18/12</f>
        <v>39153.069999999992</v>
      </c>
      <c r="O384" s="25">
        <f t="shared" si="265"/>
        <v>11160.82546143035</v>
      </c>
      <c r="P384" s="25">
        <f t="shared" si="266"/>
        <v>27992.244538569641</v>
      </c>
      <c r="Q384" s="25">
        <f t="array" aca="1" ref="Q384" ca="1">INDEX('Isaac 401k'!L:L,MATCH('Retirement Calculator'!A384,'Isaac 401k'!N:N,0),0)</f>
        <v>1891355.6914589999</v>
      </c>
      <c r="R384" s="25">
        <f t="array" aca="1" ref="R384" ca="1">INDEX('Lorri 401b'!L:L,MATCH('Retirement Calculator'!A384,'Lorri 401b'!N:N,0),0)</f>
        <v>3565550.491958627</v>
      </c>
      <c r="S384" s="25">
        <f t="shared" ca="1" si="267"/>
        <v>5456906.1834176267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3525.4531757812501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7820.4732791855868</v>
      </c>
      <c r="K385" s="25">
        <f t="shared" si="264"/>
        <v>20171.771259384055</v>
      </c>
      <c r="L385" s="25"/>
      <c r="N385" s="25">
        <f>'Combined Retirement'!$C$18/12</f>
        <v>39153.069999999992</v>
      </c>
      <c r="O385" s="25">
        <f t="shared" si="265"/>
        <v>11160.82546143035</v>
      </c>
      <c r="P385" s="25">
        <f t="shared" si="266"/>
        <v>27992.244538569641</v>
      </c>
      <c r="Q385" s="25">
        <f t="array" aca="1" ref="Q385" ca="1">INDEX('Isaac 401k'!L:L,MATCH('Retirement Calculator'!A385,'Isaac 401k'!N:N,0),0)</f>
        <v>1891383.2815888969</v>
      </c>
      <c r="R385" s="25">
        <f t="array" aca="1" ref="R385" ca="1">INDEX('Lorri 401b'!L:L,MATCH('Retirement Calculator'!A385,'Lorri 401b'!N:N,0),0)</f>
        <v>3560151.1320354897</v>
      </c>
      <c r="S385" s="25">
        <f t="shared" ca="1" si="267"/>
        <v>5451534.4136243863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3525.4531757812501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7820.4732791855868</v>
      </c>
      <c r="K386" s="25">
        <f t="shared" si="264"/>
        <v>20171.771259384055</v>
      </c>
      <c r="L386" s="25"/>
      <c r="N386" s="25">
        <f>'Combined Retirement'!$C$18/12</f>
        <v>39153.069999999992</v>
      </c>
      <c r="O386" s="25">
        <f t="shared" si="265"/>
        <v>11160.82546143035</v>
      </c>
      <c r="P386" s="25">
        <f t="shared" si="266"/>
        <v>27992.244538569641</v>
      </c>
      <c r="Q386" s="25">
        <f t="array" aca="1" ref="Q386" ca="1">INDEX('Isaac 401k'!L:L,MATCH('Retirement Calculator'!A386,'Isaac 401k'!N:N,0),0)</f>
        <v>1891410.9866776685</v>
      </c>
      <c r="R386" s="25">
        <f t="array" aca="1" ref="R386" ca="1">INDEX('Lorri 401b'!L:L,MATCH('Retirement Calculator'!A386,'Lorri 401b'!N:N,0),0)</f>
        <v>3554729.2747793393</v>
      </c>
      <c r="S386" s="25">
        <f t="shared" ca="1" si="267"/>
        <v>5446140.2614570074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3525.4531757812501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7820.4732791855868</v>
      </c>
      <c r="K387" s="25">
        <f t="shared" si="264"/>
        <v>20171.771259384055</v>
      </c>
      <c r="L387" s="25"/>
      <c r="N387" s="25">
        <f>'Combined Retirement'!$C$18/12</f>
        <v>39153.069999999992</v>
      </c>
      <c r="O387" s="25">
        <f t="shared" si="265"/>
        <v>11160.82546143035</v>
      </c>
      <c r="P387" s="25">
        <f t="shared" si="266"/>
        <v>27992.244538569641</v>
      </c>
      <c r="Q387" s="25">
        <f t="array" aca="1" ref="Q387" ca="1">INDEX('Isaac 401k'!L:L,MATCH('Retirement Calculator'!A387,'Isaac 401k'!N:N,0),0)</f>
        <v>1891438.8072043099</v>
      </c>
      <c r="R387" s="25">
        <f t="array" aca="1" ref="R387" ca="1">INDEX('Lorri 401b'!L:L,MATCH('Retirement Calculator'!A387,'Lorri 401b'!N:N,0),0)</f>
        <v>3549284.8264512881</v>
      </c>
      <c r="S387" s="25">
        <f t="shared" ca="1" si="267"/>
        <v>5440723.6336555984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3525.4531757812501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7820.4732791855868</v>
      </c>
      <c r="K388" s="25">
        <f t="shared" si="264"/>
        <v>20171.771259384055</v>
      </c>
      <c r="L388" s="25"/>
      <c r="N388" s="25">
        <f>'Combined Retirement'!$C$18/12</f>
        <v>39153.069999999992</v>
      </c>
      <c r="O388" s="25">
        <f t="shared" si="265"/>
        <v>11160.82546143035</v>
      </c>
      <c r="P388" s="25">
        <f t="shared" si="266"/>
        <v>27992.244538569641</v>
      </c>
      <c r="Q388" s="25">
        <f t="array" aca="1" ref="Q388" ca="1">INDEX('Isaac 401k'!L:L,MATCH('Retirement Calculator'!A388,'Isaac 401k'!N:N,0),0)</f>
        <v>1891466.7436498122</v>
      </c>
      <c r="R388" s="25">
        <f t="array" aca="1" ref="R388" ca="1">INDEX('Lorri 401b'!L:L,MATCH('Retirement Calculator'!A388,'Lorri 401b'!N:N,0),0)</f>
        <v>3543817.6929218699</v>
      </c>
      <c r="S388" s="25">
        <f t="shared" ca="1" si="267"/>
        <v>5435284.4365716819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3525.4531757812501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7820.4732791855868</v>
      </c>
      <c r="K389" s="25">
        <f t="shared" si="264"/>
        <v>20171.771259384055</v>
      </c>
      <c r="L389" s="25"/>
      <c r="N389" s="25">
        <f>'Combined Retirement'!$C$18/12</f>
        <v>39153.069999999992</v>
      </c>
      <c r="O389" s="25">
        <f t="shared" si="265"/>
        <v>11160.82546143035</v>
      </c>
      <c r="P389" s="25">
        <f t="shared" si="266"/>
        <v>27992.244538569641</v>
      </c>
      <c r="Q389" s="25">
        <f t="array" aca="1" ref="Q389" ca="1">INDEX('Isaac 401k'!L:L,MATCH('Retirement Calculator'!A389,'Isaac 401k'!N:N,0),0)</f>
        <v>1891494.7964971708</v>
      </c>
      <c r="R389" s="25">
        <f t="array" aca="1" ref="R389" ca="1">INDEX('Lorri 401b'!L:L,MATCH('Retirement Calculator'!A389,'Lorri 401b'!N:N,0),0)</f>
        <v>3538327.7796694129</v>
      </c>
      <c r="S389" s="25">
        <f t="shared" ca="1" si="267"/>
        <v>5429822.5761665832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3525.4531757812501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7820.4732791855868</v>
      </c>
      <c r="K390" s="25">
        <f t="shared" si="264"/>
        <v>20171.771259384055</v>
      </c>
      <c r="L390" s="25"/>
      <c r="N390" s="25">
        <f>'Combined Retirement'!$C$18/12</f>
        <v>39153.069999999992</v>
      </c>
      <c r="O390" s="25">
        <f t="shared" si="265"/>
        <v>11160.82546143035</v>
      </c>
      <c r="P390" s="25">
        <f t="shared" si="266"/>
        <v>27992.244538569641</v>
      </c>
      <c r="Q390" s="25">
        <f t="array" aca="1" ref="Q390" ca="1">INDEX('Isaac 401k'!L:L,MATCH('Retirement Calculator'!A390,'Isaac 401k'!N:N,0),0)</f>
        <v>1891522.9662313934</v>
      </c>
      <c r="R390" s="25">
        <f t="array" aca="1" ref="R390" ca="1">INDEX('Lorri 401b'!L:L,MATCH('Retirement Calculator'!A390,'Lorri 401b'!N:N,0),0)</f>
        <v>3532814.991778404</v>
      </c>
      <c r="S390" s="25">
        <f t="shared" ca="1" si="267"/>
        <v>5424337.9580097971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3525.4531757812501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7820.4732791855868</v>
      </c>
      <c r="K391" s="25">
        <f t="shared" si="264"/>
        <v>20171.771259384055</v>
      </c>
      <c r="L391" s="25"/>
      <c r="N391" s="25">
        <f>'Combined Retirement'!$C$18/12</f>
        <v>39153.069999999992</v>
      </c>
      <c r="O391" s="25">
        <f t="shared" si="265"/>
        <v>11160.82546143035</v>
      </c>
      <c r="P391" s="25">
        <f t="shared" si="266"/>
        <v>27992.244538569641</v>
      </c>
      <c r="Q391" s="25">
        <f t="array" aca="1" ref="Q391" ca="1">INDEX('Isaac 401k'!L:L,MATCH('Retirement Calculator'!A391,'Isaac 401k'!N:N,0),0)</f>
        <v>1891551.2533395088</v>
      </c>
      <c r="R391" s="25">
        <f t="array" aca="1" ref="R391" ca="1">INDEX('Lorri 401b'!L:L,MATCH('Retirement Calculator'!A391,'Lorri 401b'!N:N,0),0)</f>
        <v>3527279.2339378488</v>
      </c>
      <c r="S391" s="25">
        <f t="shared" ca="1" si="267"/>
        <v>5418830.4872773578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3525.4531757812501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7820.4732791855868</v>
      </c>
      <c r="K392" s="25">
        <f t="shared" si="264"/>
        <v>20171.771259384055</v>
      </c>
      <c r="L392" s="25"/>
      <c r="N392" s="25">
        <f>'Combined Retirement'!$C$18/12</f>
        <v>39153.069999999992</v>
      </c>
      <c r="O392" s="25">
        <f t="shared" si="265"/>
        <v>11160.82546143035</v>
      </c>
      <c r="P392" s="25">
        <f t="shared" si="266"/>
        <v>27992.244538569641</v>
      </c>
      <c r="Q392" s="25">
        <f t="array" aca="1" ref="Q392" ca="1">INDEX('Isaac 401k'!L:L,MATCH('Retirement Calculator'!A392,'Isaac 401k'!N:N,0),0)</f>
        <v>1891579.6583105745</v>
      </c>
      <c r="R392" s="25">
        <f t="array" aca="1" ref="R392" ca="1">INDEX('Lorri 401b'!L:L,MATCH('Retirement Calculator'!A392,'Lorri 401b'!N:N,0),0)</f>
        <v>3521720.4104396249</v>
      </c>
      <c r="S392" s="25">
        <f t="shared" ca="1" si="267"/>
        <v>5413300.0687501989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3525.4531757812501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7820.4732791855868</v>
      </c>
      <c r="K393" s="25">
        <f t="shared" si="264"/>
        <v>20171.771259384055</v>
      </c>
      <c r="L393" s="25"/>
      <c r="N393" s="25">
        <f>'Combined Retirement'!$C$18/12</f>
        <v>39153.069999999992</v>
      </c>
      <c r="O393" s="25">
        <f t="shared" si="265"/>
        <v>11160.82546143035</v>
      </c>
      <c r="P393" s="25">
        <f t="shared" si="266"/>
        <v>27992.244538569641</v>
      </c>
      <c r="Q393" s="25">
        <f t="array" aca="1" ref="Q393" ca="1">INDEX('Isaac 401k'!L:L,MATCH('Retirement Calculator'!A393,'Isaac 401k'!N:N,0),0)</f>
        <v>1891608.1816356864</v>
      </c>
      <c r="R393" s="25">
        <f t="array" aca="1" ref="R393" ca="1">INDEX('Lorri 401b'!L:L,MATCH('Retirement Calculator'!A393,'Lorri 401b'!N:N,0),0)</f>
        <v>3516138.4251768249</v>
      </c>
      <c r="S393" s="25">
        <f t="shared" ca="1" si="267"/>
        <v>5407746.6068125116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3525.4531757812501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7820.4732791855868</v>
      </c>
      <c r="K394" s="25">
        <f t="shared" si="264"/>
        <v>20171.771259384055</v>
      </c>
      <c r="L394" s="25"/>
      <c r="N394" s="25">
        <f>'Combined Retirement'!$C$18/12</f>
        <v>39153.069999999992</v>
      </c>
      <c r="O394" s="25">
        <f t="shared" si="265"/>
        <v>11160.82546143035</v>
      </c>
      <c r="P394" s="25">
        <f t="shared" si="266"/>
        <v>27992.244538569641</v>
      </c>
      <c r="Q394" s="25">
        <f t="array" aca="1" ref="Q394" ca="1">INDEX('Isaac 401k'!L:L,MATCH('Retirement Calculator'!A394,'Isaac 401k'!N:N,0),0)</f>
        <v>1891636.8238079862</v>
      </c>
      <c r="R394" s="25">
        <f t="array" aca="1" ref="R394" ca="1">INDEX('Lorri 401b'!L:L,MATCH('Retirement Calculator'!A394,'Lorri 401b'!N:N,0),0)</f>
        <v>3510533.1816420965</v>
      </c>
      <c r="S394" s="25">
        <f t="shared" ca="1" si="267"/>
        <v>5402170.0054500829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3525.4531757812501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7820.4732791855868</v>
      </c>
      <c r="K395" s="25">
        <f t="shared" si="264"/>
        <v>20171.771259384055</v>
      </c>
      <c r="L395" s="25"/>
      <c r="N395" s="25">
        <f>'Combined Retirement'!$C$18/12</f>
        <v>39153.069999999992</v>
      </c>
      <c r="O395" s="25">
        <f t="shared" si="265"/>
        <v>11160.82546143035</v>
      </c>
      <c r="P395" s="25">
        <f t="shared" si="266"/>
        <v>27992.244538569641</v>
      </c>
      <c r="Q395" s="25">
        <f t="array" aca="1" ref="Q395" ca="1">INDEX('Isaac 401k'!L:L,MATCH('Retirement Calculator'!A395,'Isaac 401k'!N:N,0),0)</f>
        <v>1891665.5853226706</v>
      </c>
      <c r="R395" s="25">
        <f t="array" aca="1" ref="R395" ca="1">INDEX('Lorri 401b'!L:L,MATCH('Retirement Calculator'!A395,'Lorri 401b'!N:N,0),0)</f>
        <v>3504904.5829259735</v>
      </c>
      <c r="S395" s="25">
        <f t="shared" ca="1" si="267"/>
        <v>5396570.1682486441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3525.4531757812501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7820.4732791855868</v>
      </c>
      <c r="K396" s="25">
        <f t="shared" si="264"/>
        <v>20171.771259384055</v>
      </c>
      <c r="L396" s="25"/>
      <c r="N396" s="25">
        <f>'Combined Retirement'!$C$18/12</f>
        <v>39153.069999999992</v>
      </c>
      <c r="O396" s="25">
        <f t="shared" si="265"/>
        <v>11160.82546143035</v>
      </c>
      <c r="P396" s="25">
        <f t="shared" si="266"/>
        <v>27992.244538569641</v>
      </c>
      <c r="Q396" s="25">
        <f t="array" aca="1" ref="Q396" ca="1">INDEX('Isaac 401k'!L:L,MATCH('Retirement Calculator'!A396,'Isaac 401k'!N:N,0),0)</f>
        <v>1891694.4666769996</v>
      </c>
      <c r="R396" s="25">
        <f t="array" aca="1" ref="R396" ca="1">INDEX('Lorri 401b'!L:L,MATCH('Retirement Calculator'!A396,'Lorri 401b'!N:N,0),0)</f>
        <v>3499252.5317151998</v>
      </c>
      <c r="S396" s="25">
        <f t="shared" ca="1" si="267"/>
        <v>5390946.9983921992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3525.4531757812501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7820.4732791855868</v>
      </c>
      <c r="K397" s="25">
        <f t="shared" si="264"/>
        <v>20171.771259384055</v>
      </c>
      <c r="L397" s="25"/>
      <c r="N397" s="25">
        <f>'Combined Retirement'!$C$18/12</f>
        <v>39153.069999999992</v>
      </c>
      <c r="O397" s="25">
        <f t="shared" si="265"/>
        <v>11160.82546143035</v>
      </c>
      <c r="P397" s="25">
        <f t="shared" si="266"/>
        <v>27992.244538569641</v>
      </c>
      <c r="Q397" s="25">
        <f t="array" aca="1" ref="Q397" ca="1">INDEX('Isaac 401k'!L:L,MATCH('Retirement Calculator'!A397,'Isaac 401k'!N:N,0),0)</f>
        <v>1891723.4683703049</v>
      </c>
      <c r="R397" s="25">
        <f t="array" aca="1" ref="R397" ca="1">INDEX('Lorri 401b'!L:L,MATCH('Retirement Calculator'!A397,'Lorri 401b'!N:N,0),0)</f>
        <v>3493576.9302910483</v>
      </c>
      <c r="S397" s="25">
        <f t="shared" ca="1" si="267"/>
        <v>5385300.3986613527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3525.4531757812501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7820.4732791855868</v>
      </c>
      <c r="K398" s="25">
        <f t="shared" si="264"/>
        <v>20171.771259384055</v>
      </c>
      <c r="L398" s="25"/>
      <c r="N398" s="25">
        <f>'Combined Retirement'!$C$18/12</f>
        <v>39153.069999999992</v>
      </c>
      <c r="O398" s="25">
        <f t="shared" si="265"/>
        <v>11160.82546143035</v>
      </c>
      <c r="P398" s="25">
        <f t="shared" si="266"/>
        <v>27992.244538569641</v>
      </c>
      <c r="Q398" s="25">
        <f t="array" aca="1" ref="Q398" ca="1">INDEX('Isaac 401k'!L:L,MATCH('Retirement Calculator'!A398,'Isaac 401k'!N:N,0),0)</f>
        <v>1891752.5909039991</v>
      </c>
      <c r="R398" s="25">
        <f t="array" aca="1" ref="R398" ca="1">INDEX('Lorri 401b'!L:L,MATCH('Retirement Calculator'!A398,'Lorri 401b'!N:N,0),0)</f>
        <v>3487877.6805276293</v>
      </c>
      <c r="S398" s="25">
        <f t="shared" ca="1" si="267"/>
        <v>5379630.2714316286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3525.4531757812501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7820.4732791855868</v>
      </c>
      <c r="K399" s="25">
        <f t="shared" si="264"/>
        <v>20171.771259384055</v>
      </c>
      <c r="L399" s="25"/>
      <c r="N399" s="25">
        <f>'Combined Retirement'!$C$18/12</f>
        <v>39153.069999999992</v>
      </c>
      <c r="O399" s="25">
        <f t="shared" si="265"/>
        <v>11160.82546143035</v>
      </c>
      <c r="P399" s="25">
        <f t="shared" si="266"/>
        <v>27992.244538569641</v>
      </c>
      <c r="Q399" s="25">
        <f t="array" aca="1" ref="Q399" ca="1">INDEX('Isaac 401k'!L:L,MATCH('Retirement Calculator'!A399,'Isaac 401k'!N:N,0),0)</f>
        <v>1891781.8347815834</v>
      </c>
      <c r="R399" s="25">
        <f t="array" aca="1" ref="R399" ca="1">INDEX('Lorri 401b'!L:L,MATCH('Retirement Calculator'!A399,'Lorri 401b'!N:N,0),0)</f>
        <v>3482154.683890196</v>
      </c>
      <c r="S399" s="25">
        <f t="shared" ca="1" si="267"/>
        <v>5373936.518671779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3525.4531757812501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7820.4732791855868</v>
      </c>
      <c r="K400" s="25">
        <f t="shared" si="264"/>
        <v>20171.771259384055</v>
      </c>
      <c r="L400" s="25"/>
      <c r="N400" s="25">
        <f>'Combined Retirement'!$C$18/12</f>
        <v>39153.069999999992</v>
      </c>
      <c r="O400" s="25">
        <f t="shared" si="265"/>
        <v>11160.82546143035</v>
      </c>
      <c r="P400" s="25">
        <f t="shared" si="266"/>
        <v>27992.244538569641</v>
      </c>
      <c r="Q400" s="25">
        <f t="array" aca="1" ref="Q400" ca="1">INDEX('Isaac 401k'!L:L,MATCH('Retirement Calculator'!A400,'Isaac 401k'!N:N,0),0)</f>
        <v>1891811.2005086578</v>
      </c>
      <c r="R400" s="25">
        <f t="array" aca="1" ref="R400" ca="1">INDEX('Lorri 401b'!L:L,MATCH('Retirement Calculator'!A400,'Lorri 401b'!N:N,0),0)</f>
        <v>3476407.8414334403</v>
      </c>
      <c r="S400" s="25">
        <f t="shared" ca="1" si="267"/>
        <v>5368219.0419420982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3525.4531757812501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7820.4732791855868</v>
      </c>
      <c r="K401" s="25">
        <f t="shared" si="264"/>
        <v>20171.771259384055</v>
      </c>
      <c r="L401" s="25"/>
      <c r="N401" s="25">
        <f>'Combined Retirement'!$C$18/12</f>
        <v>39153.069999999992</v>
      </c>
      <c r="O401" s="25">
        <f t="shared" si="265"/>
        <v>11160.82546143035</v>
      </c>
      <c r="P401" s="25">
        <f t="shared" si="266"/>
        <v>27992.244538569641</v>
      </c>
      <c r="Q401" s="25">
        <f t="array" aca="1" ref="Q401" ca="1">INDEX('Isaac 401k'!L:L,MATCH('Retirement Calculator'!A401,'Isaac 401k'!N:N,0),0)</f>
        <v>1891840.6885929285</v>
      </c>
      <c r="R401" s="25">
        <f t="array" aca="1" ref="R401" ca="1">INDEX('Lorri 401b'!L:L,MATCH('Retirement Calculator'!A401,'Lorri 401b'!N:N,0),0)</f>
        <v>3470637.0537997815</v>
      </c>
      <c r="S401" s="25">
        <f t="shared" ca="1" si="267"/>
        <v>5362477.7423927095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3525.4531757812501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7820.4732791855868</v>
      </c>
      <c r="K402" s="25">
        <f t="shared" si="264"/>
        <v>20171.771259384055</v>
      </c>
      <c r="L402" s="25"/>
      <c r="N402" s="25">
        <f>'Combined Retirement'!$C$18/12</f>
        <v>39153.069999999992</v>
      </c>
      <c r="O402" s="25">
        <f t="shared" si="265"/>
        <v>11160.82546143035</v>
      </c>
      <c r="P402" s="25">
        <f t="shared" si="266"/>
        <v>27992.244538569641</v>
      </c>
      <c r="Q402" s="25">
        <f t="array" aca="1" ref="Q402" ca="1">INDEX('Isaac 401k'!L:L,MATCH('Retirement Calculator'!A402,'Isaac 401k'!N:N,0),0)</f>
        <v>1891870.2995442168</v>
      </c>
      <c r="R402" s="25">
        <f t="array" aca="1" ref="R402" ca="1">INDEX('Lorri 401b'!L:L,MATCH('Retirement Calculator'!A402,'Lorri 401b'!N:N,0),0)</f>
        <v>3464842.2212176491</v>
      </c>
      <c r="S402" s="25">
        <f t="shared" ca="1" si="267"/>
        <v>5356712.5207618661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3525.4531757812501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7820.4732791855868</v>
      </c>
      <c r="K403" s="25">
        <f t="shared" si="264"/>
        <v>20171.771259384055</v>
      </c>
      <c r="L403" s="25"/>
      <c r="N403" s="25">
        <f>'Combined Retirement'!$C$18/12</f>
        <v>39153.069999999992</v>
      </c>
      <c r="O403" s="25">
        <f t="shared" si="265"/>
        <v>11160.82546143035</v>
      </c>
      <c r="P403" s="25">
        <f t="shared" si="266"/>
        <v>27992.244538569641</v>
      </c>
      <c r="Q403" s="25">
        <f t="array" aca="1" ref="Q403" ca="1">INDEX('Isaac 401k'!L:L,MATCH('Retirement Calculator'!A403,'Isaac 401k'!N:N,0),0)</f>
        <v>1891900.0338744689</v>
      </c>
      <c r="R403" s="25">
        <f t="array" aca="1" ref="R403" ca="1">INDEX('Lorri 401b'!L:L,MATCH('Retirement Calculator'!A403,'Lorri 401b'!N:N,0),0)</f>
        <v>3459023.2434997577</v>
      </c>
      <c r="S403" s="25">
        <f t="shared" ca="1" si="267"/>
        <v>5350923.2773742266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3525.4531757812501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7820.4732791855868</v>
      </c>
      <c r="K404" s="25">
        <f t="shared" si="264"/>
        <v>20171.771259384055</v>
      </c>
      <c r="L404" s="25"/>
      <c r="N404" s="25">
        <f>'Combined Retirement'!$C$18/12</f>
        <v>39153.069999999992</v>
      </c>
      <c r="O404" s="25">
        <f t="shared" si="265"/>
        <v>11160.82546143035</v>
      </c>
      <c r="P404" s="25">
        <f t="shared" si="266"/>
        <v>27992.244538569641</v>
      </c>
      <c r="Q404" s="25">
        <f t="array" aca="1" ref="Q404" ca="1">INDEX('Isaac 401k'!L:L,MATCH('Retirement Calculator'!A404,'Isaac 401k'!N:N,0),0)</f>
        <v>1891929.8920977637</v>
      </c>
      <c r="R404" s="25">
        <f t="array" aca="1" ref="R404" ca="1">INDEX('Lorri 401b'!L:L,MATCH('Retirement Calculator'!A404,'Lorri 401b'!N:N,0),0)</f>
        <v>3453180.020041375</v>
      </c>
      <c r="S404" s="25">
        <f t="shared" ca="1" si="267"/>
        <v>5345109.9121391382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3525.4531757812501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7820.4732791855868</v>
      </c>
      <c r="K405" s="25">
        <f t="shared" si="264"/>
        <v>20171.771259384055</v>
      </c>
      <c r="L405" s="25"/>
      <c r="N405" s="25">
        <f>'Combined Retirement'!$C$18/12</f>
        <v>39153.069999999992</v>
      </c>
      <c r="O405" s="25">
        <f t="shared" si="265"/>
        <v>11160.82546143035</v>
      </c>
      <c r="P405" s="25">
        <f t="shared" si="266"/>
        <v>27992.244538569641</v>
      </c>
      <c r="Q405" s="25">
        <f t="array" aca="1" ref="Q405" ca="1">INDEX('Isaac 401k'!L:L,MATCH('Retirement Calculator'!A405,'Isaac 401k'!N:N,0),0)</f>
        <v>1891959.8747303223</v>
      </c>
      <c r="R405" s="25">
        <f t="array" aca="1" ref="R405" ca="1">INDEX('Lorri 401b'!L:L,MATCH('Retirement Calculator'!A405,'Lorri 401b'!N:N,0),0)</f>
        <v>3447312.4498185823</v>
      </c>
      <c r="S405" s="25">
        <f t="shared" ca="1" si="267"/>
        <v>5339272.3245489048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3525.4531757812501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7820.4732791855868</v>
      </c>
      <c r="K406" s="25">
        <f t="shared" si="264"/>
        <v>20171.771259384055</v>
      </c>
      <c r="L406" s="25"/>
      <c r="N406" s="25">
        <f>'Combined Retirement'!$C$18/12</f>
        <v>39153.069999999992</v>
      </c>
      <c r="O406" s="25">
        <f t="shared" si="265"/>
        <v>11160.82546143035</v>
      </c>
      <c r="P406" s="25">
        <f t="shared" si="266"/>
        <v>27992.244538569641</v>
      </c>
      <c r="Q406" s="25">
        <f t="array" aca="1" ref="Q406" ca="1">INDEX('Isaac 401k'!L:L,MATCH('Retirement Calculator'!A406,'Isaac 401k'!N:N,0),0)</f>
        <v>1891989.9822905164</v>
      </c>
      <c r="R406" s="25">
        <f t="array" aca="1" ref="R406" ca="1">INDEX('Lorri 401b'!L:L,MATCH('Retirement Calculator'!A406,'Lorri 401b'!N:N,0),0)</f>
        <v>3441420.4313865281</v>
      </c>
      <c r="S406" s="25">
        <f t="shared" ca="1" si="267"/>
        <v>5333410.4136770442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3525.4531757812501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7820.4732791855868</v>
      </c>
      <c r="K407" s="25">
        <f t="shared" si="264"/>
        <v>20171.771259384055</v>
      </c>
      <c r="L407" s="25"/>
      <c r="N407" s="25">
        <f>'Combined Retirement'!$C$18/12</f>
        <v>39153.069999999992</v>
      </c>
      <c r="O407" s="25">
        <f t="shared" si="265"/>
        <v>11160.82546143035</v>
      </c>
      <c r="P407" s="25">
        <f t="shared" si="266"/>
        <v>27992.244538569641</v>
      </c>
      <c r="Q407" s="25">
        <f t="array" aca="1" ref="Q407" ca="1">INDEX('Isaac 401k'!L:L,MATCH('Retirement Calculator'!A407,'Isaac 401k'!N:N,0),0)</f>
        <v>1892020.215298878</v>
      </c>
      <c r="R407" s="25">
        <f t="array" aca="1" ref="R407" ca="1">INDEX('Lorri 401b'!L:L,MATCH('Retirement Calculator'!A407,'Lorri 401b'!N:N,0),0)</f>
        <v>3435503.8628776735</v>
      </c>
      <c r="S407" s="25">
        <f t="shared" ca="1" si="267"/>
        <v>5327524.0781765515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3525.4531757812501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7820.4732791855868</v>
      </c>
      <c r="K408" s="25">
        <f t="shared" si="264"/>
        <v>20171.771259384055</v>
      </c>
      <c r="L408" s="25"/>
      <c r="N408" s="25">
        <f>'Combined Retirement'!$C$18/12</f>
        <v>39153.069999999992</v>
      </c>
      <c r="O408" s="25">
        <f t="shared" si="265"/>
        <v>11160.82546143035</v>
      </c>
      <c r="P408" s="25">
        <f t="shared" si="266"/>
        <v>27992.244538569641</v>
      </c>
      <c r="Q408" s="25">
        <f t="array" aca="1" ref="Q408" ca="1">INDEX('Isaac 401k'!L:L,MATCH('Retirement Calculator'!A408,'Isaac 401k'!N:N,0),0)</f>
        <v>1892050.5742781078</v>
      </c>
      <c r="R408" s="25">
        <f t="array" aca="1" ref="R408" ca="1">INDEX('Lorri 401b'!L:L,MATCH('Retirement Calculator'!A408,'Lorri 401b'!N:N,0),0)</f>
        <v>3429562.6420000321</v>
      </c>
      <c r="S408" s="25">
        <f t="shared" ca="1" si="267"/>
        <v>5321613.2162781395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3525.4531757812501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7820.4732791855868</v>
      </c>
      <c r="K409" s="25">
        <f t="shared" si="264"/>
        <v>20171.771259384055</v>
      </c>
      <c r="L409" s="25"/>
      <c r="N409" s="25">
        <f>'Combined Retirement'!$C$18/12</f>
        <v>39153.069999999992</v>
      </c>
      <c r="O409" s="25">
        <f t="shared" si="265"/>
        <v>11160.82546143035</v>
      </c>
      <c r="P409" s="25">
        <f t="shared" si="266"/>
        <v>27992.244538569641</v>
      </c>
      <c r="Q409" s="25">
        <f t="array" aca="1" ref="Q409" ca="1">INDEX('Isaac 401k'!L:L,MATCH('Retirement Calculator'!A409,'Isaac 401k'!N:N,0),0)</f>
        <v>1892081.0597530843</v>
      </c>
      <c r="R409" s="25">
        <f t="array" aca="1" ref="R409" ca="1">INDEX('Lorri 401b'!L:L,MATCH('Retirement Calculator'!A409,'Lorri 401b'!N:N,0),0)</f>
        <v>3423596.6660354007</v>
      </c>
      <c r="S409" s="25">
        <f t="shared" ca="1" si="267"/>
        <v>5315677.7257884853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3525.4531757812501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7820.4732791855868</v>
      </c>
      <c r="K410" s="25">
        <f t="shared" si="264"/>
        <v>20171.771259384055</v>
      </c>
      <c r="L410" s="25"/>
      <c r="N410" s="25">
        <f>'Combined Retirement'!$C$18/12</f>
        <v>39153.069999999992</v>
      </c>
      <c r="O410" s="25">
        <f t="shared" si="265"/>
        <v>11160.82546143035</v>
      </c>
      <c r="P410" s="25">
        <f t="shared" si="266"/>
        <v>27992.244538569641</v>
      </c>
      <c r="Q410" s="25">
        <f t="array" aca="1" ref="Q410" ca="1">INDEX('Isaac 401k'!L:L,MATCH('Retirement Calculator'!A410,'Isaac 401k'!N:N,0),0)</f>
        <v>1892111.6722508734</v>
      </c>
      <c r="R410" s="25">
        <f t="array" aca="1" ref="R410" ca="1">INDEX('Lorri 401b'!L:L,MATCH('Retirement Calculator'!A410,'Lorri 401b'!N:N,0),0)</f>
        <v>3417605.8318375833</v>
      </c>
      <c r="S410" s="25">
        <f t="shared" ca="1" si="267"/>
        <v>5309717.5040884567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3525.4531757812501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7820.4732791855868</v>
      </c>
      <c r="K411" s="25">
        <f t="shared" si="264"/>
        <v>20171.771259384055</v>
      </c>
      <c r="L411" s="25"/>
      <c r="N411" s="25">
        <f>'Combined Retirement'!$C$18/12</f>
        <v>39153.069999999992</v>
      </c>
      <c r="O411" s="25">
        <f t="shared" si="265"/>
        <v>11160.82546143035</v>
      </c>
      <c r="P411" s="25">
        <f t="shared" si="266"/>
        <v>27992.244538569641</v>
      </c>
      <c r="Q411" s="25">
        <f t="array" aca="1" ref="Q411" ca="1">INDEX('Isaac 401k'!L:L,MATCH('Retirement Calculator'!A411,'Isaac 401k'!N:N,0),0)</f>
        <v>1892142.4123007364</v>
      </c>
      <c r="R411" s="25">
        <f t="array" aca="1" ref="R411" ca="1">INDEX('Lorri 401b'!L:L,MATCH('Retirement Calculator'!A411,'Lorri 401b'!N:N,0),0)</f>
        <v>3411590.0358306081</v>
      </c>
      <c r="S411" s="25">
        <f t="shared" ca="1" si="267"/>
        <v>5303732.4481313443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3525.4531757812501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7820.4732791855868</v>
      </c>
      <c r="K412" s="25">
        <f t="shared" si="264"/>
        <v>20171.771259384055</v>
      </c>
      <c r="L412" s="25"/>
      <c r="N412" s="25">
        <f>'Combined Retirement'!$C$18/12</f>
        <v>39153.069999999992</v>
      </c>
      <c r="O412" s="25">
        <f t="shared" si="265"/>
        <v>11160.82546143035</v>
      </c>
      <c r="P412" s="25">
        <f t="shared" si="266"/>
        <v>27992.244538569641</v>
      </c>
      <c r="Q412" s="25">
        <f t="array" aca="1" ref="Q412" ca="1">INDEX('Isaac 401k'!L:L,MATCH('Retirement Calculator'!A412,'Isaac 401k'!N:N,0),0)</f>
        <v>1892173.2804341407</v>
      </c>
      <c r="R412" s="25">
        <f t="array" aca="1" ref="R412" ca="1">INDEX('Lorri 401b'!L:L,MATCH('Retirement Calculator'!A412,'Lorri 401b'!N:N,0),0)</f>
        <v>3405549.1740069375</v>
      </c>
      <c r="S412" s="25">
        <f t="shared" ca="1" si="267"/>
        <v>5297722.454441078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3525.4531757812501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7820.4732791855868</v>
      </c>
      <c r="K413" s="25">
        <f t="shared" si="264"/>
        <v>20171.771259384055</v>
      </c>
      <c r="L413" s="25"/>
      <c r="N413" s="25">
        <f>'Combined Retirement'!$C$18/12</f>
        <v>39153.069999999992</v>
      </c>
      <c r="O413" s="25">
        <f t="shared" si="265"/>
        <v>11160.82546143035</v>
      </c>
      <c r="P413" s="25">
        <f t="shared" si="266"/>
        <v>27992.244538569641</v>
      </c>
      <c r="Q413" s="25">
        <f t="array" aca="1" ref="Q413" ca="1">INDEX('Isaac 401k'!L:L,MATCH('Retirement Calculator'!A413,'Isaac 401k'!N:N,0),0)</f>
        <v>1892204.2771847674</v>
      </c>
      <c r="R413" s="25">
        <f t="array" aca="1" ref="R413" ca="1">INDEX('Lorri 401b'!L:L,MATCH('Retirement Calculator'!A413,'Lorri 401b'!N:N,0),0)</f>
        <v>3399483.1419256683</v>
      </c>
      <c r="S413" s="25">
        <f t="shared" ca="1" si="267"/>
        <v>5291687.419110436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3525.4531757812501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7820.4732791855868</v>
      </c>
      <c r="K414" s="25">
        <f t="shared" si="264"/>
        <v>20171.771259384055</v>
      </c>
      <c r="L414" s="25"/>
      <c r="N414" s="25">
        <f>'Combined Retirement'!$C$18/12</f>
        <v>39153.069999999992</v>
      </c>
      <c r="O414" s="25">
        <f t="shared" si="265"/>
        <v>11160.82546143035</v>
      </c>
      <c r="P414" s="25">
        <f t="shared" si="266"/>
        <v>27992.244538569641</v>
      </c>
      <c r="Q414" s="25">
        <f t="array" aca="1" ref="Q414" ca="1">INDEX('Isaac 401k'!L:L,MATCH('Retirement Calculator'!A414,'Isaac 401k'!N:N,0),0)</f>
        <v>1892235.4030885217</v>
      </c>
      <c r="R414" s="25">
        <f t="array" aca="1" ref="R414" ca="1">INDEX('Lorri 401b'!L:L,MATCH('Retirement Calculator'!A414,'Lorri 401b'!N:N,0),0)</f>
        <v>3393391.834710727</v>
      </c>
      <c r="S414" s="25">
        <f t="shared" ca="1" si="267"/>
        <v>5285627.2377992487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3525.4531757812501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7820.4732791855868</v>
      </c>
      <c r="K415" s="25">
        <f t="shared" si="264"/>
        <v>20171.771259384055</v>
      </c>
      <c r="L415" s="25"/>
      <c r="N415" s="25">
        <f>'Combined Retirement'!$C$18/12</f>
        <v>39153.069999999992</v>
      </c>
      <c r="O415" s="25">
        <f t="shared" si="265"/>
        <v>11160.82546143035</v>
      </c>
      <c r="P415" s="25">
        <f t="shared" si="266"/>
        <v>27992.244538569641</v>
      </c>
      <c r="Q415" s="25">
        <f t="array" aca="1" ref="Q415" ca="1">INDEX('Isaac 401k'!L:L,MATCH('Retirement Calculator'!A415,'Isaac 401k'!N:N,0),0)</f>
        <v>1892266.6586835417</v>
      </c>
      <c r="R415" s="25">
        <f t="array" aca="1" ref="R415" ca="1">INDEX('Lorri 401b'!L:L,MATCH('Retirement Calculator'!A415,'Lorri 401b'!N:N,0),0)</f>
        <v>3387275.1470490568</v>
      </c>
      <c r="S415" s="25">
        <f t="shared" ca="1" si="267"/>
        <v>5279541.8057325985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3525.4531757812501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7820.4732791855868</v>
      </c>
      <c r="K416" s="25">
        <f t="shared" si="264"/>
        <v>20171.771259384055</v>
      </c>
      <c r="L416" s="25"/>
      <c r="N416" s="25">
        <f>'Combined Retirement'!$C$18/12</f>
        <v>39153.069999999992</v>
      </c>
      <c r="O416" s="25">
        <f t="shared" si="265"/>
        <v>11160.82546143035</v>
      </c>
      <c r="P416" s="25">
        <f t="shared" si="266"/>
        <v>27992.244538569641</v>
      </c>
      <c r="Q416" s="25">
        <f t="array" aca="1" ref="Q416" ca="1">INDEX('Isaac 401k'!L:L,MATCH('Retirement Calculator'!A416,'Isaac 401k'!N:N,0),0)</f>
        <v>1892298.0445102076</v>
      </c>
      <c r="R416" s="25">
        <f t="array" aca="1" ref="R416" ca="1">INDEX('Lorri 401b'!L:L,MATCH('Retirement Calculator'!A416,'Lorri 401b'!N:N,0),0)</f>
        <v>3381132.9731887961</v>
      </c>
      <c r="S416" s="25">
        <f t="shared" ca="1" si="267"/>
        <v>5273431.0176990032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3525.4531757812501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7820.4732791855868</v>
      </c>
      <c r="K417" s="25">
        <f t="shared" si="264"/>
        <v>20171.771259384055</v>
      </c>
      <c r="L417" s="25"/>
      <c r="N417" s="25">
        <f>'Combined Retirement'!$C$18/12</f>
        <v>39153.069999999992</v>
      </c>
      <c r="O417" s="25">
        <f t="shared" si="265"/>
        <v>11160.82546143035</v>
      </c>
      <c r="P417" s="25">
        <f t="shared" si="266"/>
        <v>27992.244538569641</v>
      </c>
      <c r="Q417" s="25">
        <f t="array" aca="1" ref="Q417" ca="1">INDEX('Isaac 401k'!L:L,MATCH('Retirement Calculator'!A417,'Isaac 401k'!N:N,0),0)</f>
        <v>1892329.5611111512</v>
      </c>
      <c r="R417" s="25">
        <f t="array" aca="1" ref="R417" ca="1">INDEX('Lorri 401b'!L:L,MATCH('Retirement Calculator'!A417,'Lorri 401b'!N:N,0),0)</f>
        <v>3374965.2069374509</v>
      </c>
      <c r="S417" s="25">
        <f t="shared" ca="1" si="267"/>
        <v>5267294.7680486022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3525.4531757812501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7820.4732791855868</v>
      </c>
      <c r="K418" s="25">
        <f t="shared" si="264"/>
        <v>20171.771259384055</v>
      </c>
      <c r="L418" s="25"/>
      <c r="N418" s="25">
        <f>'Combined Retirement'!$C$18/12</f>
        <v>39153.069999999992</v>
      </c>
      <c r="O418" s="25">
        <f t="shared" si="265"/>
        <v>11160.82546143035</v>
      </c>
      <c r="P418" s="25">
        <f t="shared" si="266"/>
        <v>27992.244538569641</v>
      </c>
      <c r="Q418" s="25">
        <f t="array" aca="1" ref="Q418" ca="1">INDEX('Isaac 401k'!L:L,MATCH('Retirement Calculator'!A418,'Isaac 401k'!N:N,0),0)</f>
        <v>1892361.2090312655</v>
      </c>
      <c r="R418" s="25">
        <f t="array" aca="1" ref="R418" ca="1">INDEX('Lorri 401b'!L:L,MATCH('Retirement Calculator'!A418,'Lorri 401b'!N:N,0),0)</f>
        <v>3368771.7416600585</v>
      </c>
      <c r="S418" s="25">
        <f t="shared" ca="1" si="267"/>
        <v>5261132.9506913237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3525.4531757812501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7820.4732791855868</v>
      </c>
      <c r="K419" s="25">
        <f t="shared" si="264"/>
        <v>20171.771259384055</v>
      </c>
      <c r="L419" s="25"/>
      <c r="N419" s="25">
        <f>'Combined Retirement'!$C$18/12</f>
        <v>39153.069999999992</v>
      </c>
      <c r="O419" s="25">
        <f t="shared" si="265"/>
        <v>11160.82546143035</v>
      </c>
      <c r="P419" s="25">
        <f t="shared" si="266"/>
        <v>27992.244538569641</v>
      </c>
      <c r="Q419" s="25">
        <f t="array" aca="1" ref="Q419" ca="1">INDEX('Isaac 401k'!L:L,MATCH('Retirement Calculator'!A419,'Isaac 401k'!N:N,0),0)</f>
        <v>1892392.9888177135</v>
      </c>
      <c r="R419" s="25">
        <f t="array" aca="1" ref="R419" ca="1">INDEX('Lorri 401b'!L:L,MATCH('Retirement Calculator'!A419,'Lorri 401b'!N:N,0),0)</f>
        <v>3362552.4702773439</v>
      </c>
      <c r="S419" s="25">
        <f t="shared" ca="1" si="267"/>
        <v>5254945.4590950571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3525.4531757812501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7820.4732791855868</v>
      </c>
      <c r="K420" s="25">
        <f t="shared" si="264"/>
        <v>20171.771259384055</v>
      </c>
      <c r="L420" s="25"/>
      <c r="N420" s="25">
        <f>'Combined Retirement'!$C$18/12</f>
        <v>39153.069999999992</v>
      </c>
      <c r="O420" s="25">
        <f t="shared" si="265"/>
        <v>11160.82546143035</v>
      </c>
      <c r="P420" s="25">
        <f t="shared" si="266"/>
        <v>27992.244538569641</v>
      </c>
      <c r="Q420" s="25">
        <f t="array" aca="1" ref="Q420" ca="1">INDEX('Isaac 401k'!L:L,MATCH('Retirement Calculator'!A420,'Isaac 401k'!N:N,0),0)</f>
        <v>1892424.9010199383</v>
      </c>
      <c r="R420" s="25">
        <f t="array" aca="1" ref="R420" ca="1">INDEX('Lorri 401b'!L:L,MATCH('Retirement Calculator'!A420,'Lorri 401b'!N:N,0),0)</f>
        <v>3356307.2852638676</v>
      </c>
      <c r="S420" s="25">
        <f t="shared" ca="1" si="267"/>
        <v>5248732.1862838063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3525.4531757812501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7820.4732791855868</v>
      </c>
      <c r="K421" s="25">
        <f t="shared" si="264"/>
        <v>20171.771259384055</v>
      </c>
      <c r="L421" s="25"/>
      <c r="N421" s="25">
        <f>'Combined Retirement'!$C$18/12</f>
        <v>39153.069999999992</v>
      </c>
      <c r="O421" s="25">
        <f t="shared" si="265"/>
        <v>11160.82546143035</v>
      </c>
      <c r="P421" s="25">
        <f t="shared" si="266"/>
        <v>27992.244538569641</v>
      </c>
      <c r="Q421" s="25">
        <f t="array" aca="1" ref="Q421" ca="1">INDEX('Isaac 401k'!L:L,MATCH('Retirement Calculator'!A421,'Isaac 401k'!N:N,0),0)</f>
        <v>1892456.9461896725</v>
      </c>
      <c r="R421" s="25">
        <f t="array" aca="1" ref="R421" ca="1">INDEX('Lorri 401b'!L:L,MATCH('Retirement Calculator'!A421,'Lorri 401b'!N:N,0),0)</f>
        <v>3350036.0786461686</v>
      </c>
      <c r="S421" s="25">
        <f t="shared" ca="1" si="267"/>
        <v>5242493.0248358408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3525.4531757812501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7820.4732791855868</v>
      </c>
      <c r="K422" s="25">
        <f t="shared" si="264"/>
        <v>20171.771259384055</v>
      </c>
      <c r="L422" s="25"/>
      <c r="N422" s="25">
        <f>'Combined Retirement'!$C$18/12</f>
        <v>39153.069999999992</v>
      </c>
      <c r="O422" s="25">
        <f t="shared" si="265"/>
        <v>11160.82546143035</v>
      </c>
      <c r="P422" s="25">
        <f t="shared" si="266"/>
        <v>27992.244538569641</v>
      </c>
      <c r="Q422" s="25">
        <f t="array" aca="1" ref="Q422" ca="1">INDEX('Isaac 401k'!L:L,MATCH('Retirement Calculator'!A422,'Isaac 401k'!N:N,0),0)</f>
        <v>1892489.1248809472</v>
      </c>
      <c r="R422" s="25">
        <f t="array" aca="1" ref="R422" ca="1">INDEX('Lorri 401b'!L:L,MATCH('Retirement Calculator'!A422,'Lorri 401b'!N:N,0),0)</f>
        <v>3343738.742000896</v>
      </c>
      <c r="S422" s="25">
        <f t="shared" ca="1" si="267"/>
        <v>5236227.8668818437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3525.4531757812501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7820.4732791855868</v>
      </c>
      <c r="K423" s="25">
        <f t="shared" si="264"/>
        <v>20171.771259384055</v>
      </c>
      <c r="L423" s="25"/>
      <c r="N423" s="25">
        <f>'Combined Retirement'!$C$18/12</f>
        <v>39153.069999999992</v>
      </c>
      <c r="O423" s="25">
        <f t="shared" si="265"/>
        <v>11160.82546143035</v>
      </c>
      <c r="P423" s="25">
        <f t="shared" si="266"/>
        <v>27992.244538569641</v>
      </c>
      <c r="Q423" s="25">
        <f t="array" aca="1" ref="Q423" ca="1">INDEX('Isaac 401k'!L:L,MATCH('Retirement Calculator'!A423,'Isaac 401k'!N:N,0),0)</f>
        <v>1892521.4376501022</v>
      </c>
      <c r="R423" s="25">
        <f t="array" aca="1" ref="R423" ca="1">INDEX('Lorri 401b'!L:L,MATCH('Retirement Calculator'!A423,'Lorri 401b'!N:N,0),0)</f>
        <v>3337415.166452935</v>
      </c>
      <c r="S423" s="25">
        <f t="shared" ca="1" si="267"/>
        <v>5229936.6041030372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3525.4531757812501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7820.4732791855868</v>
      </c>
      <c r="K424" s="25">
        <f t="shared" si="264"/>
        <v>20171.771259384055</v>
      </c>
      <c r="L424" s="25"/>
      <c r="N424" s="25">
        <f>'Combined Retirement'!$C$18/12</f>
        <v>39153.069999999992</v>
      </c>
      <c r="O424" s="25">
        <f t="shared" si="265"/>
        <v>11160.82546143035</v>
      </c>
      <c r="P424" s="25">
        <f t="shared" si="266"/>
        <v>27992.244538569641</v>
      </c>
      <c r="Q424" s="25">
        <f t="array" aca="1" ref="Q424" ca="1">INDEX('Isaac 401k'!L:L,MATCH('Retirement Calculator'!A424,'Isaac 401k'!N:N,0),0)</f>
        <v>1892553.8850557953</v>
      </c>
      <c r="R424" s="25">
        <f t="array" aca="1" ref="R424" ca="1">INDEX('Lorri 401b'!L:L,MATCH('Retirement Calculator'!A424,'Lorri 401b'!N:N,0),0)</f>
        <v>3331065.2426735237</v>
      </c>
      <c r="S424" s="25">
        <f t="shared" ca="1" si="267"/>
        <v>5223619.127729319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3525.4531757812501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7820.4732791855868</v>
      </c>
      <c r="K425" s="25">
        <f t="shared" si="264"/>
        <v>20171.771259384055</v>
      </c>
      <c r="L425" s="25"/>
      <c r="N425" s="25">
        <f>'Combined Retirement'!$C$18/12</f>
        <v>39153.069999999992</v>
      </c>
      <c r="O425" s="25">
        <f t="shared" si="265"/>
        <v>11160.82546143035</v>
      </c>
      <c r="P425" s="25">
        <f t="shared" si="266"/>
        <v>27992.244538569641</v>
      </c>
      <c r="Q425" s="25">
        <f t="array" aca="1" ref="Q425" ca="1">INDEX('Isaac 401k'!L:L,MATCH('Retirement Calculator'!A425,'Isaac 401k'!N:N,0),0)</f>
        <v>1892586.4676590122</v>
      </c>
      <c r="R425" s="25">
        <f t="array" aca="1" ref="R425" ca="1">INDEX('Lorri 401b'!L:L,MATCH('Retirement Calculator'!A425,'Lorri 401b'!N:N,0),0)</f>
        <v>3324688.8608783651</v>
      </c>
      <c r="S425" s="25">
        <f t="shared" ca="1" si="267"/>
        <v>5217275.3285373775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3525.4531757812501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7820.4732791855868</v>
      </c>
      <c r="K426" s="25">
        <f t="shared" si="264"/>
        <v>20171.771259384055</v>
      </c>
      <c r="L426" s="25"/>
      <c r="N426" s="25">
        <f>'Combined Retirement'!$C$18/12</f>
        <v>39153.069999999992</v>
      </c>
      <c r="O426" s="25">
        <f t="shared" si="265"/>
        <v>11160.82546143035</v>
      </c>
      <c r="P426" s="25">
        <f t="shared" si="266"/>
        <v>27992.244538569641</v>
      </c>
      <c r="Q426" s="25">
        <f t="array" aca="1" ref="Q426" ca="1">INDEX('Isaac 401k'!L:L,MATCH('Retirement Calculator'!A426,'Isaac 401k'!N:N,0),0)</f>
        <v>1892619.1860230758</v>
      </c>
      <c r="R426" s="25">
        <f t="array" aca="1" ref="R426" ca="1">INDEX('Lorri 401b'!L:L,MATCH('Retirement Calculator'!A426,'Lorri 401b'!N:N,0),0)</f>
        <v>3318285.9108257266</v>
      </c>
      <c r="S426" s="25">
        <f t="shared" ca="1" si="267"/>
        <v>5210905.0968488026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3525.4531757812501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7820.4732791855868</v>
      </c>
      <c r="K427" s="25">
        <f t="shared" si="264"/>
        <v>20171.771259384055</v>
      </c>
      <c r="L427" s="25"/>
      <c r="N427" s="25">
        <f>'Combined Retirement'!$C$18/12</f>
        <v>39153.069999999992</v>
      </c>
      <c r="O427" s="25">
        <f t="shared" si="265"/>
        <v>11160.82546143035</v>
      </c>
      <c r="P427" s="25">
        <f t="shared" si="266"/>
        <v>27992.244538569641</v>
      </c>
      <c r="Q427" s="25">
        <f t="array" aca="1" ref="Q427" ca="1">INDEX('Isaac 401k'!L:L,MATCH('Retirement Calculator'!A427,'Isaac 401k'!N:N,0),0)</f>
        <v>1892652.0407136565</v>
      </c>
      <c r="R427" s="25">
        <f t="array" aca="1" ref="R427" ca="1">INDEX('Lorri 401b'!L:L,MATCH('Retirement Calculator'!A427,'Lorri 401b'!N:N,0),0)</f>
        <v>3311856.2818145356</v>
      </c>
      <c r="S427" s="25">
        <f t="shared" ca="1" si="267"/>
        <v>5204508.3225281918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3525.4531757812501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7820.4732791855868</v>
      </c>
      <c r="K428" s="25">
        <f t="shared" si="264"/>
        <v>20171.771259384055</v>
      </c>
      <c r="L428" s="25"/>
      <c r="N428" s="25">
        <f>'Combined Retirement'!$C$18/12</f>
        <v>39153.069999999992</v>
      </c>
      <c r="O428" s="25">
        <f t="shared" si="265"/>
        <v>11160.82546143035</v>
      </c>
      <c r="P428" s="25">
        <f t="shared" si="266"/>
        <v>27992.244538569641</v>
      </c>
      <c r="Q428" s="25">
        <f t="array" aca="1" ref="Q428" ca="1">INDEX('Isaac 401k'!L:L,MATCH('Retirement Calculator'!A428,'Isaac 401k'!N:N,0),0)</f>
        <v>1892685.0322987812</v>
      </c>
      <c r="R428" s="25">
        <f t="array" aca="1" ref="R428" ca="1">INDEX('Lorri 401b'!L:L,MATCH('Retirement Calculator'!A428,'Lorri 401b'!N:N,0),0)</f>
        <v>3305399.8626824645</v>
      </c>
      <c r="S428" s="25">
        <f t="shared" ca="1" si="267"/>
        <v>5198084.8949812455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3525.4531757812501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7820.4732791855868</v>
      </c>
      <c r="K429" s="25">
        <f t="shared" si="264"/>
        <v>20171.771259384055</v>
      </c>
      <c r="L429" s="25"/>
      <c r="N429" s="25">
        <f>'Combined Retirement'!$C$18/12</f>
        <v>39153.069999999992</v>
      </c>
      <c r="O429" s="25">
        <f t="shared" si="265"/>
        <v>11160.82546143035</v>
      </c>
      <c r="P429" s="25">
        <f t="shared" si="266"/>
        <v>27992.244538569641</v>
      </c>
      <c r="Q429" s="25">
        <f t="array" aca="1" ref="Q429" ca="1">INDEX('Isaac 401k'!L:L,MATCH('Retirement Calculator'!A429,'Isaac 401k'!N:N,0),0)</f>
        <v>1892718.1613488439</v>
      </c>
      <c r="R429" s="25">
        <f t="array" aca="1" ref="R429" ca="1">INDEX('Lorri 401b'!L:L,MATCH('Retirement Calculator'!A429,'Lorri 401b'!N:N,0),0)</f>
        <v>3298916.5418040096</v>
      </c>
      <c r="S429" s="25">
        <f t="shared" ca="1" si="267"/>
        <v>5191634.703152854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3525.4531757812501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7820.4732791855868</v>
      </c>
      <c r="K430" s="25">
        <f t="shared" si="264"/>
        <v>20171.771259384055</v>
      </c>
      <c r="L430" s="25"/>
      <c r="N430" s="25">
        <f>'Combined Retirement'!$C$18/12</f>
        <v>39153.069999999992</v>
      </c>
      <c r="O430" s="25">
        <f t="shared" si="265"/>
        <v>11160.82546143035</v>
      </c>
      <c r="P430" s="25">
        <f t="shared" si="266"/>
        <v>27992.244538569641</v>
      </c>
      <c r="Q430" s="25">
        <f t="array" aca="1" ref="Q430" ca="1">INDEX('Isaac 401k'!L:L,MATCH('Retirement Calculator'!A430,'Isaac 401k'!N:N,0),0)</f>
        <v>1892751.4284366153</v>
      </c>
      <c r="R430" s="25">
        <f t="array" aca="1" ref="R430" ca="1">INDEX('Lorri 401b'!L:L,MATCH('Retirement Calculator'!A430,'Lorri 401b'!N:N,0),0)</f>
        <v>3292406.2070885613</v>
      </c>
      <c r="S430" s="25">
        <f t="shared" ca="1" si="267"/>
        <v>5185157.6355251763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3525.4531757812501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7820.4732791855868</v>
      </c>
      <c r="K431" s="25">
        <f t="shared" si="264"/>
        <v>20171.771259384055</v>
      </c>
      <c r="L431" s="25"/>
      <c r="N431" s="25">
        <f>'Combined Retirement'!$C$18/12</f>
        <v>39153.069999999992</v>
      </c>
      <c r="O431" s="25">
        <f t="shared" si="265"/>
        <v>11160.82546143035</v>
      </c>
      <c r="P431" s="25">
        <f t="shared" si="266"/>
        <v>27992.244538569641</v>
      </c>
      <c r="Q431" s="25">
        <f t="array" aca="1" ref="Q431" ca="1">INDEX('Isaac 401k'!L:L,MATCH('Retirement Calculator'!A431,'Isaac 401k'!N:N,0),0)</f>
        <v>1892784.8341372523</v>
      </c>
      <c r="R431" s="25">
        <f t="array" aca="1" ref="R431" ca="1">INDEX('Lorri 401b'!L:L,MATCH('Retirement Calculator'!A431,'Lorri 401b'!N:N,0),0)</f>
        <v>3285868.7459784653</v>
      </c>
      <c r="S431" s="25">
        <f t="shared" ca="1" si="267"/>
        <v>5178653.5801157178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3525.4531757812501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7820.4732791855868</v>
      </c>
      <c r="K432" s="25">
        <f t="shared" si="264"/>
        <v>20171.771259384055</v>
      </c>
      <c r="L432" s="25"/>
      <c r="N432" s="25">
        <f>'Combined Retirement'!$C$18/12</f>
        <v>39153.069999999992</v>
      </c>
      <c r="O432" s="25">
        <f t="shared" si="265"/>
        <v>11160.82546143035</v>
      </c>
      <c r="P432" s="25">
        <f t="shared" si="266"/>
        <v>27992.244538569641</v>
      </c>
      <c r="Q432" s="25">
        <f t="array" aca="1" ref="Q432" ca="1">INDEX('Isaac 401k'!L:L,MATCH('Retirement Calculator'!A432,'Isaac 401k'!N:N,0),0)</f>
        <v>1892818.3790283087</v>
      </c>
      <c r="R432" s="25">
        <f t="array" aca="1" ref="R432" ca="1">INDEX('Lorri 401b'!L:L,MATCH('Retirement Calculator'!A432,'Lorri 401b'!N:N,0),0)</f>
        <v>3279304.0454470771</v>
      </c>
      <c r="S432" s="25">
        <f t="shared" ca="1" si="267"/>
        <v>5172122.4244753858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3525.4531757812501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7820.4732791855868</v>
      </c>
      <c r="K433" s="25">
        <f t="shared" si="264"/>
        <v>20171.771259384055</v>
      </c>
      <c r="L433" s="25"/>
      <c r="N433" s="25">
        <f>'Combined Retirement'!$C$18/12</f>
        <v>39153.069999999992</v>
      </c>
      <c r="O433" s="25">
        <f t="shared" si="265"/>
        <v>11160.82546143035</v>
      </c>
      <c r="P433" s="25">
        <f t="shared" si="266"/>
        <v>27992.244538569641</v>
      </c>
      <c r="Q433" s="25">
        <f t="array" aca="1" ref="Q433" ca="1">INDEX('Isaac 401k'!L:L,MATCH('Retirement Calculator'!A433,'Isaac 401k'!N:N,0),0)</f>
        <v>1892852.0636897443</v>
      </c>
      <c r="R433" s="25">
        <f t="array" aca="1" ref="R433" ca="1">INDEX('Lorri 401b'!L:L,MATCH('Retirement Calculator'!A433,'Lorri 401b'!N:N,0),0)</f>
        <v>3272711.9919968084</v>
      </c>
      <c r="S433" s="25">
        <f t="shared" ca="1" si="267"/>
        <v>5165564.055686553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3525.4531757812501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7820.4732791855868</v>
      </c>
      <c r="K434" s="25">
        <f t="shared" si="264"/>
        <v>20171.771259384055</v>
      </c>
      <c r="L434" s="25"/>
      <c r="N434" s="25">
        <f>'Combined Retirement'!$C$18/12</f>
        <v>39153.069999999992</v>
      </c>
      <c r="O434" s="25">
        <f t="shared" si="265"/>
        <v>11160.82546143035</v>
      </c>
      <c r="P434" s="25">
        <f t="shared" si="266"/>
        <v>27992.244538569641</v>
      </c>
      <c r="Q434" s="25">
        <f t="array" aca="1" ref="Q434" ca="1">INDEX('Isaac 401k'!L:L,MATCH('Retirement Calculator'!A434,'Isaac 401k'!N:N,0),0)</f>
        <v>1892885.888703936</v>
      </c>
      <c r="R434" s="25">
        <f t="array" aca="1" ref="R434" ca="1">INDEX('Lorri 401b'!L:L,MATCH('Retirement Calculator'!A434,'Lorri 401b'!N:N,0),0)</f>
        <v>3266092.4716571635</v>
      </c>
      <c r="S434" s="25">
        <f t="shared" ca="1" si="267"/>
        <v>5158978.3603610992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3525.4531757812501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7820.4732791855868</v>
      </c>
      <c r="K435" s="25">
        <f t="shared" si="264"/>
        <v>20171.771259384055</v>
      </c>
      <c r="L435" s="25"/>
      <c r="N435" s="25">
        <f>'Combined Retirement'!$C$18/12</f>
        <v>39153.069999999992</v>
      </c>
      <c r="O435" s="25">
        <f t="shared" si="265"/>
        <v>11160.82546143035</v>
      </c>
      <c r="P435" s="25">
        <f t="shared" si="266"/>
        <v>27992.244538569641</v>
      </c>
      <c r="Q435" s="25">
        <f t="array" aca="1" ref="Q435" ca="1">INDEX('Isaac 401k'!L:L,MATCH('Retirement Calculator'!A435,'Isaac 401k'!N:N,0),0)</f>
        <v>1892919.8546556868</v>
      </c>
      <c r="R435" s="25">
        <f t="array" aca="1" ref="R435" ca="1">INDEX('Lorri 401b'!L:L,MATCH('Retirement Calculator'!A435,'Lorri 401b'!N:N,0),0)</f>
        <v>3259445.3699827702</v>
      </c>
      <c r="S435" s="25">
        <f t="shared" ca="1" si="267"/>
        <v>5152365.2246384565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3525.4531757812501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7820.4732791855868</v>
      </c>
      <c r="K436" s="25">
        <f t="shared" si="264"/>
        <v>20171.771259384055</v>
      </c>
      <c r="L436" s="25"/>
      <c r="N436" s="25">
        <f>'Combined Retirement'!$C$18/12</f>
        <v>39153.069999999992</v>
      </c>
      <c r="O436" s="25">
        <f t="shared" si="265"/>
        <v>11160.82546143035</v>
      </c>
      <c r="P436" s="25">
        <f t="shared" si="266"/>
        <v>27992.244538569641</v>
      </c>
      <c r="Q436" s="25">
        <f t="array" aca="1" ref="Q436" ca="1">INDEX('Isaac 401k'!L:L,MATCH('Retirement Calculator'!A436,'Isaac 401k'!N:N,0),0)</f>
        <v>1892953.9621322367</v>
      </c>
      <c r="R436" s="25">
        <f t="array" aca="1" ref="R436" ca="1">INDEX('Lorri 401b'!L:L,MATCH('Retirement Calculator'!A436,'Lorri 401b'!N:N,0),0)</f>
        <v>3252770.5720513999</v>
      </c>
      <c r="S436" s="25">
        <f t="shared" ca="1" si="267"/>
        <v>5145724.5341836363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3525.4531757812501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7820.4732791855868</v>
      </c>
      <c r="K437" s="25">
        <f t="shared" si="264"/>
        <v>20171.771259384055</v>
      </c>
      <c r="L437" s="25"/>
      <c r="N437" s="25">
        <f>'Combined Retirement'!$C$18/12</f>
        <v>39153.069999999992</v>
      </c>
      <c r="O437" s="25">
        <f t="shared" si="265"/>
        <v>11160.82546143035</v>
      </c>
      <c r="P437" s="25">
        <f t="shared" si="266"/>
        <v>27992.244538569641</v>
      </c>
      <c r="Q437" s="25">
        <f t="array" aca="1" ref="Q437" ca="1">INDEX('Isaac 401k'!L:L,MATCH('Retirement Calculator'!A437,'Isaac 401k'!N:N,0),0)</f>
        <v>1892988.2117232722</v>
      </c>
      <c r="R437" s="25">
        <f t="array" aca="1" ref="R437" ca="1">INDEX('Lorri 401b'!L:L,MATCH('Retirement Calculator'!A437,'Lorri 401b'!N:N,0),0)</f>
        <v>3246067.9624619824</v>
      </c>
      <c r="S437" s="25">
        <f t="shared" ca="1" si="267"/>
        <v>5139056.1741852546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3525.4531757812501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7820.4732791855868</v>
      </c>
      <c r="K438" s="25">
        <f t="shared" si="264"/>
        <v>20171.771259384055</v>
      </c>
      <c r="L438" s="25"/>
      <c r="N438" s="25">
        <f>'Combined Retirement'!$C$18/12</f>
        <v>39153.069999999992</v>
      </c>
      <c r="O438" s="25">
        <f t="shared" si="265"/>
        <v>11160.82546143035</v>
      </c>
      <c r="P438" s="25">
        <f t="shared" si="266"/>
        <v>27992.244538569641</v>
      </c>
      <c r="Q438" s="25">
        <f t="array" aca="1" ref="Q438" ca="1">INDEX('Isaac 401k'!L:L,MATCH('Retirement Calculator'!A438,'Isaac 401k'!N:N,0),0)</f>
        <v>1893022.6040209369</v>
      </c>
      <c r="R438" s="25">
        <f t="array" aca="1" ref="R438" ca="1">INDEX('Lorri 401b'!L:L,MATCH('Retirement Calculator'!A438,'Lorri 401b'!N:N,0),0)</f>
        <v>3239337.4253326091</v>
      </c>
      <c r="S438" s="25">
        <f t="shared" ca="1" si="267"/>
        <v>5132360.029353546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3525.4531757812501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7820.4732791855868</v>
      </c>
      <c r="K439" s="25">
        <f t="shared" si="264"/>
        <v>20171.771259384055</v>
      </c>
      <c r="L439" s="25"/>
      <c r="N439" s="25">
        <f>'Combined Retirement'!$C$18/12</f>
        <v>39153.069999999992</v>
      </c>
      <c r="O439" s="25">
        <f t="shared" si="265"/>
        <v>11160.82546143035</v>
      </c>
      <c r="P439" s="25">
        <f t="shared" si="266"/>
        <v>27992.244538569641</v>
      </c>
      <c r="Q439" s="25">
        <f t="array" aca="1" ref="Q439" ca="1">INDEX('Isaac 401k'!L:L,MATCH('Retirement Calculator'!A439,'Isaac 401k'!N:N,0),0)</f>
        <v>1893057.1396198419</v>
      </c>
      <c r="R439" s="25">
        <f t="array" aca="1" ref="R439" ca="1">INDEX('Lorri 401b'!L:L,MATCH('Retirement Calculator'!A439,'Lorri 401b'!N:N,0),0)</f>
        <v>3232578.8442985299</v>
      </c>
      <c r="S439" s="25">
        <f t="shared" ca="1" si="267"/>
        <v>5125635.9839183716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3525.4531757812501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7820.4732791855868</v>
      </c>
      <c r="K440" s="25">
        <f t="shared" si="264"/>
        <v>20171.771259384055</v>
      </c>
      <c r="L440" s="25"/>
      <c r="N440" s="25">
        <f>'Combined Retirement'!$C$18/12</f>
        <v>39153.069999999992</v>
      </c>
      <c r="O440" s="25">
        <f t="shared" si="265"/>
        <v>11160.82546143035</v>
      </c>
      <c r="P440" s="25">
        <f t="shared" si="266"/>
        <v>27992.244538569641</v>
      </c>
      <c r="Q440" s="25">
        <f t="array" aca="1" ref="Q440" ca="1">INDEX('Isaac 401k'!L:L,MATCH('Retirement Calculator'!A440,'Isaac 401k'!N:N,0),0)</f>
        <v>1893091.8191170758</v>
      </c>
      <c r="R440" s="25">
        <f t="array" aca="1" ref="R440" ca="1">INDEX('Lorri 401b'!L:L,MATCH('Retirement Calculator'!A440,'Lorri 401b'!N:N,0),0)</f>
        <v>3225792.1025101421</v>
      </c>
      <c r="S440" s="25">
        <f t="shared" ca="1" si="267"/>
        <v>5118883.9216272179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3525.4531757812501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7820.4732791855868</v>
      </c>
      <c r="K441" s="25">
        <f t="shared" si="264"/>
        <v>20171.771259384055</v>
      </c>
      <c r="L441" s="25"/>
      <c r="N441" s="25">
        <f>'Combined Retirement'!$C$18/12</f>
        <v>39153.069999999992</v>
      </c>
      <c r="O441" s="25">
        <f t="shared" si="265"/>
        <v>11160.82546143035</v>
      </c>
      <c r="P441" s="25">
        <f t="shared" si="266"/>
        <v>27992.244538569641</v>
      </c>
      <c r="Q441" s="25">
        <f t="array" aca="1" ref="Q441" ca="1">INDEX('Isaac 401k'!L:L,MATCH('Retirement Calculator'!A441,'Isaac 401k'!N:N,0),0)</f>
        <v>1893126.6431122147</v>
      </c>
      <c r="R441" s="25">
        <f t="array" aca="1" ref="R441" ca="1">INDEX('Lorri 401b'!L:L,MATCH('Retirement Calculator'!A441,'Lorri 401b'!N:N,0),0)</f>
        <v>3218977.0826309696</v>
      </c>
      <c r="S441" s="25">
        <f t="shared" ca="1" si="267"/>
        <v>5112103.7257431839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3525.4531757812501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7820.4732791855868</v>
      </c>
      <c r="K442" s="25">
        <f t="shared" si="264"/>
        <v>20171.771259384055</v>
      </c>
      <c r="L442" s="25"/>
      <c r="N442" s="25">
        <f>'Combined Retirement'!$C$18/12</f>
        <v>39153.069999999992</v>
      </c>
      <c r="O442" s="25">
        <f t="shared" si="265"/>
        <v>11160.82546143035</v>
      </c>
      <c r="P442" s="25">
        <f t="shared" si="266"/>
        <v>27992.244538569641</v>
      </c>
      <c r="Q442" s="25">
        <f t="array" aca="1" ref="Q442" ca="1">INDEX('Isaac 401k'!L:L,MATCH('Retirement Calculator'!A442,'Isaac 401k'!N:N,0),0)</f>
        <v>1893161.6122073336</v>
      </c>
      <c r="R442" s="25">
        <f t="array" aca="1" ref="R442" ca="1">INDEX('Lorri 401b'!L:L,MATCH('Retirement Calculator'!A442,'Lorri 401b'!N:N,0),0)</f>
        <v>3212133.6668356336</v>
      </c>
      <c r="S442" s="25">
        <f t="shared" ca="1" si="267"/>
        <v>5105295.2790429667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3525.4531757812501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7820.4732791855868</v>
      </c>
      <c r="K443" s="25">
        <f t="shared" si="264"/>
        <v>20171.771259384055</v>
      </c>
      <c r="L443" s="25"/>
      <c r="N443" s="25">
        <f>'Combined Retirement'!$C$18/12</f>
        <v>39153.069999999992</v>
      </c>
      <c r="O443" s="25">
        <f t="shared" si="265"/>
        <v>11160.82546143035</v>
      </c>
      <c r="P443" s="25">
        <f t="shared" si="266"/>
        <v>27992.244538569641</v>
      </c>
      <c r="Q443" s="25">
        <f t="array" aca="1" ref="Q443" ca="1">INDEX('Isaac 401k'!L:L,MATCH('Retirement Calculator'!A443,'Isaac 401k'!N:N,0),0)</f>
        <v>1893196.7270070151</v>
      </c>
      <c r="R443" s="25">
        <f t="array" aca="1" ref="R443" ca="1">INDEX('Lorri 401b'!L:L,MATCH('Retirement Calculator'!A443,'Lorri 401b'!N:N,0),0)</f>
        <v>3205261.7368078171</v>
      </c>
      <c r="S443" s="25">
        <f t="shared" ca="1" si="267"/>
        <v>5098458.4638148323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3525.4531757812501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7820.4732791855868</v>
      </c>
      <c r="K444" s="25">
        <f t="shared" si="264"/>
        <v>20171.771259384055</v>
      </c>
      <c r="L444" s="25"/>
      <c r="N444" s="25">
        <f>'Combined Retirement'!$C$18/12</f>
        <v>39153.069999999992</v>
      </c>
      <c r="O444" s="25">
        <f t="shared" si="265"/>
        <v>11160.82546143035</v>
      </c>
      <c r="P444" s="25">
        <f t="shared" si="266"/>
        <v>27992.244538569641</v>
      </c>
      <c r="Q444" s="25">
        <f t="array" aca="1" ref="Q444" ca="1">INDEX('Isaac 401k'!L:L,MATCH('Retirement Calculator'!A444,'Isaac 401k'!N:N,0),0)</f>
        <v>1893231.9881183621</v>
      </c>
      <c r="R444" s="25">
        <f t="array" aca="1" ref="R444" ca="1">INDEX('Lorri 401b'!L:L,MATCH('Retirement Calculator'!A444,'Lorri 401b'!N:N,0),0)</f>
        <v>3198361.1737382179</v>
      </c>
      <c r="S444" s="25">
        <f t="shared" ca="1" si="267"/>
        <v>5091593.1618565805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3525.4531757812501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7820.4732791855868</v>
      </c>
      <c r="K445" s="25">
        <f t="shared" si="264"/>
        <v>20171.771259384055</v>
      </c>
      <c r="L445" s="25"/>
      <c r="N445" s="25">
        <f>'Combined Retirement'!$C$18/12</f>
        <v>39153.069999999992</v>
      </c>
      <c r="O445" s="25">
        <f t="shared" si="265"/>
        <v>11160.82546143035</v>
      </c>
      <c r="P445" s="25">
        <f t="shared" si="266"/>
        <v>27992.244538569641</v>
      </c>
      <c r="Q445" s="25">
        <f t="array" aca="1" ref="Q445" ca="1">INDEX('Isaac 401k'!L:L,MATCH('Retirement Calculator'!A445,'Isaac 401k'!N:N,0),0)</f>
        <v>1893267.3961510065</v>
      </c>
      <c r="R445" s="25">
        <f t="array" aca="1" ref="R445" ca="1">INDEX('Lorri 401b'!L:L,MATCH('Retirement Calculator'!A445,'Lorri 401b'!N:N,0),0)</f>
        <v>3191431.8583224956</v>
      </c>
      <c r="S445" s="25">
        <f t="shared" ca="1" si="267"/>
        <v>5084699.2544735018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3525.4531757812501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7820.4732791855868</v>
      </c>
      <c r="K446" s="25">
        <f t="shared" si="264"/>
        <v>20171.771259384055</v>
      </c>
      <c r="L446" s="25"/>
      <c r="N446" s="25">
        <f>'Combined Retirement'!$C$18/12</f>
        <v>39153.069999999992</v>
      </c>
      <c r="O446" s="25">
        <f t="shared" si="265"/>
        <v>11160.82546143035</v>
      </c>
      <c r="P446" s="25">
        <f t="shared" si="266"/>
        <v>27992.244538569641</v>
      </c>
      <c r="Q446" s="25">
        <f t="array" aca="1" ref="Q446" ca="1">INDEX('Isaac 401k'!L:L,MATCH('Retirement Calculator'!A446,'Isaac 401k'!N:N,0),0)</f>
        <v>1893302.9517171201</v>
      </c>
      <c r="R446" s="25">
        <f t="array" aca="1" ref="R446" ca="1">INDEX('Lorri 401b'!L:L,MATCH('Retirement Calculator'!A446,'Lorri 401b'!N:N,0),0)</f>
        <v>3184473.6707592076</v>
      </c>
      <c r="S446" s="25">
        <f t="shared" ca="1" si="267"/>
        <v>5077776.6224763282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3525.4531757812501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7820.4732791855868</v>
      </c>
      <c r="K447" s="25">
        <f t="shared" si="264"/>
        <v>20171.771259384055</v>
      </c>
      <c r="L447" s="25"/>
      <c r="N447" s="25">
        <f>'Combined Retirement'!$C$18/12</f>
        <v>39153.069999999992</v>
      </c>
      <c r="O447" s="25">
        <f t="shared" si="265"/>
        <v>11160.82546143035</v>
      </c>
      <c r="P447" s="25">
        <f t="shared" si="266"/>
        <v>27992.244538569641</v>
      </c>
      <c r="Q447" s="25">
        <f t="array" aca="1" ref="Q447" ca="1">INDEX('Isaac 401k'!L:L,MATCH('Retirement Calculator'!A447,'Isaac 401k'!N:N,0),0)</f>
        <v>1893338.6554314259</v>
      </c>
      <c r="R447" s="25">
        <f t="array" aca="1" ref="R447" ca="1">INDEX('Lorri 401b'!L:L,MATCH('Retirement Calculator'!A447,'Lorri 401b'!N:N,0),0)</f>
        <v>3177486.4907477391</v>
      </c>
      <c r="S447" s="25">
        <f t="shared" ca="1" si="267"/>
        <v>5070825.1461791648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3525.4531757812501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7820.4732791855868</v>
      </c>
      <c r="K448" s="25">
        <f t="shared" si="264"/>
        <v>20171.771259384055</v>
      </c>
      <c r="L448" s="25"/>
      <c r="N448" s="25">
        <f>'Combined Retirement'!$C$18/12</f>
        <v>39153.069999999992</v>
      </c>
      <c r="O448" s="25">
        <f t="shared" si="265"/>
        <v>11160.82546143035</v>
      </c>
      <c r="P448" s="25">
        <f t="shared" si="266"/>
        <v>27992.244538569641</v>
      </c>
      <c r="Q448" s="25">
        <f t="array" aca="1" ref="Q448" ca="1">INDEX('Isaac 401k'!L:L,MATCH('Retirement Calculator'!A448,'Isaac 401k'!N:N,0),0)</f>
        <v>1893374.5079112081</v>
      </c>
      <c r="R448" s="25">
        <f t="array" aca="1" ref="R448" ca="1">INDEX('Lorri 401b'!L:L,MATCH('Retirement Calculator'!A448,'Lorri 401b'!N:N,0),0)</f>
        <v>3170470.1974862232</v>
      </c>
      <c r="S448" s="25">
        <f t="shared" ca="1" si="267"/>
        <v>5063844.7053974308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3525.4531757812501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7820.4732791855868</v>
      </c>
      <c r="K449" s="25">
        <f t="shared" si="264"/>
        <v>20171.771259384055</v>
      </c>
      <c r="L449" s="25"/>
      <c r="N449" s="25">
        <f>'Combined Retirement'!$C$18/12</f>
        <v>39153.069999999992</v>
      </c>
      <c r="O449" s="25">
        <f t="shared" si="265"/>
        <v>11160.82546143035</v>
      </c>
      <c r="P449" s="25">
        <f t="shared" si="266"/>
        <v>27992.244538569641</v>
      </c>
      <c r="Q449" s="25">
        <f t="array" aca="1" ref="Q449" ca="1">INDEX('Isaac 401k'!L:L,MATCH('Retirement Calculator'!A449,'Isaac 401k'!N:N,0),0)</f>
        <v>1893410.5097763226</v>
      </c>
      <c r="R449" s="25">
        <f t="array" aca="1" ref="R449" ca="1">INDEX('Lorri 401b'!L:L,MATCH('Retirement Calculator'!A449,'Lorri 401b'!N:N,0),0)</f>
        <v>3163424.6696694507</v>
      </c>
      <c r="S449" s="25">
        <f t="shared" ca="1" si="267"/>
        <v>5056835.1794457734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3525.4531757812501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7820.4732791855868</v>
      </c>
      <c r="K450" s="25">
        <f t="shared" si="264"/>
        <v>20171.771259384055</v>
      </c>
      <c r="L450" s="25"/>
      <c r="N450" s="25">
        <f>'Combined Retirement'!$C$18/12</f>
        <v>39153.069999999992</v>
      </c>
      <c r="O450" s="25">
        <f t="shared" si="265"/>
        <v>11160.82546143035</v>
      </c>
      <c r="P450" s="25">
        <f t="shared" si="266"/>
        <v>27992.244538569641</v>
      </c>
      <c r="Q450" s="25">
        <f t="array" aca="1" ref="Q450" ca="1">INDEX('Isaac 401k'!L:L,MATCH('Retirement Calculator'!A450,'Isaac 401k'!N:N,0),0)</f>
        <v>1893446.6616492085</v>
      </c>
      <c r="R450" s="25">
        <f t="array" aca="1" ref="R450" ca="1">INDEX('Lorri 401b'!L:L,MATCH('Retirement Calculator'!A450,'Lorri 401b'!N:N,0),0)</f>
        <v>3156349.785486775</v>
      </c>
      <c r="S450" s="25">
        <f t="shared" ca="1" si="267"/>
        <v>5049796.447135983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3525.4531757812501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7820.4732791855868</v>
      </c>
      <c r="K451" s="25">
        <f t="shared" si="264"/>
        <v>20171.771259384055</v>
      </c>
      <c r="L451" s="25"/>
      <c r="N451" s="25">
        <f>'Combined Retirement'!$C$18/12</f>
        <v>39153.069999999992</v>
      </c>
      <c r="O451" s="25">
        <f t="shared" si="265"/>
        <v>11160.82546143035</v>
      </c>
      <c r="P451" s="25">
        <f t="shared" si="266"/>
        <v>27992.244538569641</v>
      </c>
      <c r="Q451" s="25">
        <f t="array" aca="1" ref="Q451" ca="1">INDEX('Isaac 401k'!L:L,MATCH('Retirement Calculator'!A451,'Isaac 401k'!N:N,0),0)</f>
        <v>1893482.964154898</v>
      </c>
      <c r="R451" s="25">
        <f t="array" aca="1" ref="R451" ca="1">INDEX('Lorri 401b'!L:L,MATCH('Retirement Calculator'!A451,'Lorri 401b'!N:N,0),0)</f>
        <v>3149245.422620005</v>
      </c>
      <c r="S451" s="25">
        <f t="shared" ca="1" si="267"/>
        <v>5042728.3867749032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3525.4531757812501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7820.4732791855868</v>
      </c>
      <c r="K452" s="25">
        <f t="shared" si="264"/>
        <v>20171.771259384055</v>
      </c>
      <c r="L452" s="25"/>
      <c r="N452" s="25">
        <f>'Combined Retirement'!$C$18/12</f>
        <v>39153.069999999992</v>
      </c>
      <c r="O452" s="25">
        <f t="shared" si="265"/>
        <v>11160.82546143035</v>
      </c>
      <c r="P452" s="25">
        <f t="shared" si="266"/>
        <v>27992.244538569641</v>
      </c>
      <c r="Q452" s="25">
        <f t="array" aca="1" ref="Q452" ca="1">INDEX('Isaac 401k'!L:L,MATCH('Retirement Calculator'!A452,'Isaac 401k'!N:N,0),0)</f>
        <v>1893519.4179210279</v>
      </c>
      <c r="R452" s="25">
        <f t="array" aca="1" ref="R452" ca="1">INDEX('Lorri 401b'!L:L,MATCH('Retirement Calculator'!A452,'Lorri 401b'!N:N,0),0)</f>
        <v>3142111.4582412899</v>
      </c>
      <c r="S452" s="25">
        <f t="shared" ca="1" si="267"/>
        <v>5035630.8761623176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3525.4531757812501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7820.4732791855868</v>
      </c>
      <c r="K453" s="25">
        <f t="shared" si="264"/>
        <v>20171.771259384055</v>
      </c>
      <c r="L453" s="25"/>
      <c r="N453" s="25">
        <f>'Combined Retirement'!$C$18/12</f>
        <v>39153.069999999992</v>
      </c>
      <c r="O453" s="25">
        <f t="shared" si="265"/>
        <v>11160.82546143035</v>
      </c>
      <c r="P453" s="25">
        <f t="shared" si="266"/>
        <v>27992.244538569641</v>
      </c>
      <c r="Q453" s="25">
        <f t="array" aca="1" ref="Q453" ca="1">INDEX('Isaac 401k'!L:L,MATCH('Retirement Calculator'!A453,'Isaac 401k'!N:N,0),0)</f>
        <v>1893556.0235778498</v>
      </c>
      <c r="R453" s="25">
        <f t="array" aca="1" ref="R453" ca="1">INDEX('Lorri 401b'!L:L,MATCH('Retirement Calculator'!A453,'Lorri 401b'!N:N,0),0)</f>
        <v>3134947.7690109969</v>
      </c>
      <c r="S453" s="25">
        <f t="shared" ca="1" si="267"/>
        <v>5028503.7925888468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3525.4531757812501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7820.4732791855868</v>
      </c>
      <c r="K454" s="25">
        <f t="shared" si="264"/>
        <v>20171.771259384055</v>
      </c>
      <c r="L454" s="25"/>
      <c r="N454" s="25">
        <f>'Combined Retirement'!$C$18/12</f>
        <v>39153.069999999992</v>
      </c>
      <c r="O454" s="25">
        <f t="shared" si="265"/>
        <v>11160.82546143035</v>
      </c>
      <c r="P454" s="25">
        <f t="shared" si="266"/>
        <v>27992.244538569641</v>
      </c>
      <c r="Q454" s="25">
        <f t="array" aca="1" ref="Q454" ca="1">INDEX('Isaac 401k'!L:L,MATCH('Retirement Calculator'!A454,'Isaac 401k'!N:N,0),0)</f>
        <v>1893592.7817582421</v>
      </c>
      <c r="R454" s="25">
        <f t="array" aca="1" ref="R454" ca="1">INDEX('Lorri 401b'!L:L,MATCH('Retirement Calculator'!A454,'Lorri 401b'!N:N,0),0)</f>
        <v>3127754.2310755779</v>
      </c>
      <c r="S454" s="25">
        <f t="shared" ca="1" si="267"/>
        <v>5021347.0128338197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3525.4531757812501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7820.4732791855868</v>
      </c>
      <c r="K455" s="25">
        <f t="shared" si="264"/>
        <v>20171.771259384055</v>
      </c>
      <c r="L455" s="25"/>
      <c r="N455" s="25">
        <f>'Combined Retirement'!$C$18/12</f>
        <v>39153.069999999992</v>
      </c>
      <c r="O455" s="25">
        <f t="shared" si="265"/>
        <v>11160.82546143035</v>
      </c>
      <c r="P455" s="25">
        <f t="shared" si="266"/>
        <v>27992.244538569641</v>
      </c>
      <c r="Q455" s="25">
        <f t="array" aca="1" ref="Q455" ca="1">INDEX('Isaac 401k'!L:L,MATCH('Retirement Calculator'!A455,'Isaac 401k'!N:N,0),0)</f>
        <v>1893629.6930977192</v>
      </c>
      <c r="R455" s="25">
        <f t="array" aca="1" ref="R455" ca="1">INDEX('Lorri 401b'!L:L,MATCH('Retirement Calculator'!A455,'Lorri 401b'!N:N,0),0)</f>
        <v>3120530.7200654279</v>
      </c>
      <c r="S455" s="25">
        <f t="shared" ca="1" si="267"/>
        <v>5014160.4131631469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3525.4531757812501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7820.4732791855868</v>
      </c>
      <c r="K456" s="25">
        <f t="shared" si="264"/>
        <v>20171.771259384055</v>
      </c>
      <c r="L456" s="25"/>
      <c r="N456" s="25">
        <f>'Combined Retirement'!$C$18/12</f>
        <v>39153.069999999992</v>
      </c>
      <c r="O456" s="25">
        <f t="shared" si="265"/>
        <v>11160.82546143035</v>
      </c>
      <c r="P456" s="25">
        <f t="shared" si="266"/>
        <v>27992.244538569641</v>
      </c>
      <c r="Q456" s="25">
        <f t="array" aca="1" ref="Q456" ca="1">INDEX('Isaac 401k'!L:L,MATCH('Retirement Calculator'!A456,'Isaac 401k'!N:N,0),0)</f>
        <v>1893666.7582344441</v>
      </c>
      <c r="R456" s="25">
        <f t="array" aca="1" ref="R456" ca="1">INDEX('Lorri 401b'!L:L,MATCH('Retirement Calculator'!A456,'Lorri 401b'!N:N,0),0)</f>
        <v>3113277.1110927355</v>
      </c>
      <c r="S456" s="25">
        <f t="shared" ca="1" si="267"/>
        <v>5006943.8693271801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3525.4531757812501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7820.4732791855868</v>
      </c>
      <c r="K457" s="25">
        <f t="shared" si="264"/>
        <v>20171.771259384055</v>
      </c>
      <c r="L457" s="25"/>
      <c r="N457" s="25">
        <f>'Combined Retirement'!$C$18/12</f>
        <v>39153.069999999992</v>
      </c>
      <c r="O457" s="25">
        <f t="shared" si="265"/>
        <v>11160.82546143035</v>
      </c>
      <c r="P457" s="25">
        <f t="shared" si="266"/>
        <v>27992.244538569641</v>
      </c>
      <c r="Q457" s="25">
        <f t="array" aca="1" ref="Q457" ca="1">INDEX('Isaac 401k'!L:L,MATCH('Retirement Calculator'!A457,'Isaac 401k'!N:N,0),0)</f>
        <v>1893703.9778092387</v>
      </c>
      <c r="R457" s="25">
        <f t="array" aca="1" ref="R457" ca="1">INDEX('Lorri 401b'!L:L,MATCH('Retirement Calculator'!A457,'Lorri 401b'!N:N,0),0)</f>
        <v>3105993.2787493235</v>
      </c>
      <c r="S457" s="25">
        <f t="shared" ca="1" si="267"/>
        <v>4999697.2565585617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3525.4531757812501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7820.4732791855868</v>
      </c>
      <c r="K458" s="25">
        <f t="shared" si="264"/>
        <v>20171.771259384055</v>
      </c>
      <c r="L458" s="25"/>
      <c r="N458" s="25">
        <f>'Combined Retirement'!$C$18/12</f>
        <v>39153.069999999992</v>
      </c>
      <c r="O458" s="25">
        <f t="shared" si="265"/>
        <v>11160.82546143035</v>
      </c>
      <c r="P458" s="25">
        <f t="shared" si="266"/>
        <v>27992.244538569641</v>
      </c>
      <c r="Q458" s="25">
        <f t="array" aca="1" ref="Q458" ca="1">INDEX('Isaac 401k'!L:L,MATCH('Retirement Calculator'!A458,'Isaac 401k'!N:N,0),0)</f>
        <v>1893741.3524655951</v>
      </c>
      <c r="R458" s="25">
        <f t="array" aca="1" ref="R458" ca="1">INDEX('Lorri 401b'!L:L,MATCH('Retirement Calculator'!A458,'Lorri 401b'!N:N,0),0)</f>
        <v>3098679.0971044805</v>
      </c>
      <c r="S458" s="25">
        <f t="shared" ca="1" si="267"/>
        <v>4992420.4495700756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3525.4531757812501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7820.4732791855868</v>
      </c>
      <c r="K459" s="25">
        <f t="shared" si="264"/>
        <v>20171.771259384055</v>
      </c>
      <c r="L459" s="25"/>
      <c r="N459" s="25">
        <f>'Combined Retirement'!$C$18/12</f>
        <v>39153.069999999992</v>
      </c>
      <c r="O459" s="25">
        <f t="shared" si="265"/>
        <v>11160.82546143035</v>
      </c>
      <c r="P459" s="25">
        <f t="shared" si="266"/>
        <v>27992.244538569641</v>
      </c>
      <c r="Q459" s="25">
        <f t="array" aca="1" ref="Q459" ca="1">INDEX('Isaac 401k'!L:L,MATCH('Retirement Calculator'!A459,'Isaac 401k'!N:N,0),0)</f>
        <v>1893778.8828496863</v>
      </c>
      <c r="R459" s="25">
        <f t="array" aca="1" ref="R459" ca="1">INDEX('Lorri 401b'!L:L,MATCH('Retirement Calculator'!A459,'Lorri 401b'!N:N,0),0)</f>
        <v>3091334.4397027842</v>
      </c>
      <c r="S459" s="25">
        <f t="shared" ca="1" si="267"/>
        <v>4985113.3225524705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3525.4531757812501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7820.4732791855868</v>
      </c>
      <c r="K460" s="25">
        <f t="shared" si="264"/>
        <v>20171.771259384055</v>
      </c>
      <c r="L460" s="25"/>
      <c r="N460" s="25">
        <f>'Combined Retirement'!$C$18/12</f>
        <v>39153.069999999992</v>
      </c>
      <c r="O460" s="25">
        <f t="shared" si="265"/>
        <v>11160.82546143035</v>
      </c>
      <c r="P460" s="25">
        <f t="shared" si="266"/>
        <v>27992.244538569641</v>
      </c>
      <c r="Q460" s="25">
        <f t="array" aca="1" ref="Q460" ca="1">INDEX('Isaac 401k'!L:L,MATCH('Retirement Calculator'!A460,'Isaac 401k'!N:N,0),0)</f>
        <v>1893816.5696103778</v>
      </c>
      <c r="R460" s="25">
        <f t="array" aca="1" ref="R460" ca="1">INDEX('Lorri 401b'!L:L,MATCH('Retirement Calculator'!A460,'Lorri 401b'!N:N,0),0)</f>
        <v>3083959.1795619139</v>
      </c>
      <c r="S460" s="25">
        <f t="shared" ca="1" si="267"/>
        <v>4977775.7491722917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3525.4531757812501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7820.4732791855868</v>
      </c>
      <c r="K461" s="25">
        <f t="shared" si="264"/>
        <v>20171.771259384055</v>
      </c>
      <c r="L461" s="25"/>
      <c r="N461" s="25">
        <f>'Combined Retirement'!$C$18/12</f>
        <v>39153.069999999992</v>
      </c>
      <c r="O461" s="25">
        <f t="shared" si="265"/>
        <v>11160.82546143035</v>
      </c>
      <c r="P461" s="25">
        <f t="shared" si="266"/>
        <v>27992.244538569641</v>
      </c>
      <c r="Q461" s="25">
        <f t="array" aca="1" ref="Q461" ca="1">INDEX('Isaac 401k'!L:L,MATCH('Retirement Calculator'!A461,'Isaac 401k'!N:N,0),0)</f>
        <v>1893854.4133992388</v>
      </c>
      <c r="R461" s="25">
        <f t="array" aca="1" ref="R461" ca="1">INDEX('Lorri 401b'!L:L,MATCH('Retirement Calculator'!A461,'Lorri 401b'!N:N,0),0)</f>
        <v>3076553.189170457</v>
      </c>
      <c r="S461" s="25">
        <f t="shared" ca="1" si="267"/>
        <v>4970407.6025696956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3525.4531757812501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7820.4732791855868</v>
      </c>
      <c r="K462" s="25">
        <f t="shared" si="264"/>
        <v>20171.771259384055</v>
      </c>
      <c r="L462" s="25"/>
      <c r="N462" s="25">
        <f>'Combined Retirement'!$C$18/12</f>
        <v>39153.069999999992</v>
      </c>
      <c r="O462" s="25">
        <f t="shared" si="265"/>
        <v>11160.82546143035</v>
      </c>
      <c r="P462" s="25">
        <f t="shared" si="266"/>
        <v>27992.244538569641</v>
      </c>
      <c r="Q462" s="25">
        <f t="array" aca="1" ref="Q462" ca="1">INDEX('Isaac 401k'!L:L,MATCH('Retirement Calculator'!A462,'Isaac 401k'!N:N,0),0)</f>
        <v>1893892.4148705534</v>
      </c>
      <c r="R462" s="25">
        <f t="array" aca="1" ref="R462" ca="1">INDEX('Lorri 401b'!L:L,MATCH('Retirement Calculator'!A462,'Lorri 401b'!N:N,0),0)</f>
        <v>3069116.3404857023</v>
      </c>
      <c r="S462" s="25">
        <f t="shared" ca="1" si="267"/>
        <v>4963008.7553562559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3525.4531757812501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7820.4732791855868</v>
      </c>
      <c r="K463" s="25">
        <f t="shared" si="264"/>
        <v>20171.771259384055</v>
      </c>
      <c r="L463" s="25"/>
      <c r="N463" s="25">
        <f>'Combined Retirement'!$C$18/12</f>
        <v>39153.069999999992</v>
      </c>
      <c r="O463" s="25">
        <f t="shared" si="265"/>
        <v>11160.82546143035</v>
      </c>
      <c r="P463" s="25">
        <f t="shared" si="266"/>
        <v>27992.244538569641</v>
      </c>
      <c r="Q463" s="25">
        <f t="array" aca="1" ref="Q463" ca="1">INDEX('Isaac 401k'!L:L,MATCH('Retirement Calculator'!A463,'Isaac 401k'!N:N,0),0)</f>
        <v>1893930.5746813319</v>
      </c>
      <c r="R463" s="25">
        <f t="array" aca="1" ref="R463" ca="1">INDEX('Lorri 401b'!L:L,MATCH('Retirement Calculator'!A463,'Lorri 401b'!N:N,0),0)</f>
        <v>3061648.5049314275</v>
      </c>
      <c r="S463" s="25">
        <f t="shared" ca="1" si="267"/>
        <v>4955579.0796127599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3525.4531757812501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7820.4732791855868</v>
      </c>
      <c r="K464" s="25">
        <f t="shared" si="264"/>
        <v>20171.771259384055</v>
      </c>
      <c r="L464" s="25"/>
      <c r="N464" s="25">
        <f>'Combined Retirement'!$C$18/12</f>
        <v>39153.069999999992</v>
      </c>
      <c r="O464" s="25">
        <f t="shared" si="265"/>
        <v>11160.82546143035</v>
      </c>
      <c r="P464" s="25">
        <f t="shared" si="266"/>
        <v>27992.244538569641</v>
      </c>
      <c r="Q464" s="25">
        <f t="array" aca="1" ref="Q464" ca="1">INDEX('Isaac 401k'!L:L,MATCH('Retirement Calculator'!A464,'Isaac 401k'!N:N,0),0)</f>
        <v>1893968.8934913219</v>
      </c>
      <c r="R464" s="25">
        <f t="array" aca="1" ref="R464" ca="1">INDEX('Lorri 401b'!L:L,MATCH('Retirement Calculator'!A464,'Lorri 401b'!N:N,0),0)</f>
        <v>3054149.5533956769</v>
      </c>
      <c r="S464" s="25">
        <f t="shared" ca="1" si="267"/>
        <v>4948118.4468869986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3525.4531757812501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7820.4732791855868</v>
      </c>
      <c r="K465" s="25">
        <f t="shared" si="264"/>
        <v>20171.771259384055</v>
      </c>
      <c r="L465" s="25"/>
      <c r="N465" s="25">
        <f>'Combined Retirement'!$C$18/12</f>
        <v>39153.069999999992</v>
      </c>
      <c r="O465" s="25">
        <f t="shared" si="265"/>
        <v>11160.82546143035</v>
      </c>
      <c r="P465" s="25">
        <f t="shared" si="266"/>
        <v>27992.244538569641</v>
      </c>
      <c r="Q465" s="25">
        <f t="array" aca="1" ref="Q465" ca="1">INDEX('Isaac 401k'!L:L,MATCH('Retirement Calculator'!A465,'Isaac 401k'!N:N,0),0)</f>
        <v>1894007.3719630202</v>
      </c>
      <c r="R465" s="25">
        <f t="array" aca="1" ref="R465" ca="1">INDEX('Lorri 401b'!L:L,MATCH('Retirement Calculator'!A465,'Lorri 401b'!N:N,0),0)</f>
        <v>3046619.3562285271</v>
      </c>
      <c r="S465" s="25">
        <f t="shared" ca="1" si="267"/>
        <v>4940626.7281915471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3525.4531757812501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7820.4732791855868</v>
      </c>
      <c r="K466" s="25">
        <f t="shared" si="264"/>
        <v>20171.771259384055</v>
      </c>
      <c r="L466" s="25"/>
      <c r="N466" s="25">
        <f>'Combined Retirement'!$C$18/12</f>
        <v>39153.069999999992</v>
      </c>
      <c r="O466" s="25">
        <f t="shared" si="265"/>
        <v>11160.82546143035</v>
      </c>
      <c r="P466" s="25">
        <f t="shared" si="266"/>
        <v>27992.244538569641</v>
      </c>
      <c r="Q466" s="25">
        <f t="array" aca="1" ref="Q466" ca="1">INDEX('Isaac 401k'!L:L,MATCH('Retirement Calculator'!A466,'Isaac 401k'!N:N,0),0)</f>
        <v>1894046.0107616838</v>
      </c>
      <c r="R466" s="25">
        <f t="array" aca="1" ref="R466" ca="1">INDEX('Lorri 401b'!L:L,MATCH('Retirement Calculator'!A466,'Lorri 401b'!N:N,0),0)</f>
        <v>3039057.7832398475</v>
      </c>
      <c r="S466" s="25">
        <f t="shared" ca="1" si="267"/>
        <v>4933103.7940015309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3525.4531757812501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7820.4732791855868</v>
      </c>
      <c r="K467" s="25">
        <f t="shared" si="264"/>
        <v>20171.771259384055</v>
      </c>
      <c r="L467" s="25"/>
      <c r="N467" s="25">
        <f>'Combined Retirement'!$C$18/12</f>
        <v>39153.069999999992</v>
      </c>
      <c r="O467" s="25">
        <f t="shared" si="265"/>
        <v>11160.82546143035</v>
      </c>
      <c r="P467" s="25">
        <f t="shared" si="266"/>
        <v>27992.244538569641</v>
      </c>
      <c r="Q467" s="25">
        <f t="array" aca="1" ref="Q467" ca="1">INDEX('Isaac 401k'!L:L,MATCH('Retirement Calculator'!A467,'Isaac 401k'!N:N,0),0)</f>
        <v>1894084.8105553419</v>
      </c>
      <c r="R467" s="25">
        <f t="array" aca="1" ref="R467" ca="1">INDEX('Lorri 401b'!L:L,MATCH('Retirement Calculator'!A467,'Lorri 401b'!N:N,0),0)</f>
        <v>3031464.7036970486</v>
      </c>
      <c r="S467" s="25">
        <f t="shared" ca="1" si="267"/>
        <v>4925549.5142523907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3525.4531757812501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7820.4732791855868</v>
      </c>
      <c r="K468" s="25">
        <f t="shared" si="264"/>
        <v>20171.771259384055</v>
      </c>
      <c r="L468" s="25"/>
      <c r="N468" s="25">
        <f>'Combined Retirement'!$C$18/12</f>
        <v>39153.069999999992</v>
      </c>
      <c r="O468" s="25">
        <f t="shared" si="265"/>
        <v>11160.82546143035</v>
      </c>
      <c r="P468" s="25">
        <f t="shared" si="266"/>
        <v>27992.244538569641</v>
      </c>
      <c r="Q468" s="25">
        <f t="array" aca="1" ref="Q468" ca="1">INDEX('Isaac 401k'!L:L,MATCH('Retirement Calculator'!A468,'Isaac 401k'!N:N,0),0)</f>
        <v>1894123.772014807</v>
      </c>
      <c r="R468" s="25">
        <f t="array" aca="1" ref="R468" ca="1">INDEX('Lorri 401b'!L:L,MATCH('Retirement Calculator'!A468,'Lorri 401b'!N:N,0),0)</f>
        <v>3023839.9863228211</v>
      </c>
      <c r="S468" s="25">
        <f t="shared" ca="1" si="267"/>
        <v>4917963.7583376281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3525.4531757812501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7820.4732791855868</v>
      </c>
      <c r="K469" s="25">
        <f t="shared" si="264"/>
        <v>20171.771259384055</v>
      </c>
      <c r="L469" s="25"/>
      <c r="N469" s="25">
        <f>'Combined Retirement'!$C$18/12</f>
        <v>39153.069999999992</v>
      </c>
      <c r="O469" s="25">
        <f t="shared" si="265"/>
        <v>11160.82546143035</v>
      </c>
      <c r="P469" s="25">
        <f t="shared" si="266"/>
        <v>27992.244538569641</v>
      </c>
      <c r="Q469" s="25">
        <f t="array" aca="1" ref="Q469" ca="1">INDEX('Isaac 401k'!L:L,MATCH('Retirement Calculator'!A469,'Isaac 401k'!N:N,0),0)</f>
        <v>1894162.8958136865</v>
      </c>
      <c r="R469" s="25">
        <f t="array" aca="1" ref="R469" ca="1">INDEX('Lorri 401b'!L:L,MATCH('Retirement Calculator'!A469,'Lorri 401b'!N:N,0),0)</f>
        <v>3016183.4992928677</v>
      </c>
      <c r="S469" s="25">
        <f t="shared" ca="1" si="267"/>
        <v>4910346.395106554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3525.4531757812501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7820.4732791855868</v>
      </c>
      <c r="K470" s="25">
        <f t="shared" si="264"/>
        <v>20171.771259384055</v>
      </c>
      <c r="L470" s="25"/>
      <c r="N470" s="25">
        <f>'Combined Retirement'!$C$18/12</f>
        <v>39153.069999999992</v>
      </c>
      <c r="O470" s="25">
        <f t="shared" si="265"/>
        <v>11160.82546143035</v>
      </c>
      <c r="P470" s="25">
        <f t="shared" si="266"/>
        <v>27992.244538569641</v>
      </c>
      <c r="Q470" s="25">
        <f t="array" aca="1" ref="Q470" ca="1">INDEX('Isaac 401k'!L:L,MATCH('Retirement Calculator'!A470,'Isaac 401k'!N:N,0),0)</f>
        <v>1894202.1826283948</v>
      </c>
      <c r="R470" s="25">
        <f t="array" aca="1" ref="R470" ca="1">INDEX('Lorri 401b'!L:L,MATCH('Retirement Calculator'!A470,'Lorri 401b'!N:N,0),0)</f>
        <v>3008495.1102336231</v>
      </c>
      <c r="S470" s="25">
        <f t="shared" ca="1" si="267"/>
        <v>4902697.2928620176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3525.4531757812501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7820.4732791855868</v>
      </c>
      <c r="K471" s="25">
        <f t="shared" si="264"/>
        <v>20171.771259384055</v>
      </c>
      <c r="L471" s="25"/>
      <c r="N471" s="25">
        <f>'Combined Retirement'!$C$18/12</f>
        <v>39153.069999999992</v>
      </c>
      <c r="O471" s="25">
        <f t="shared" si="265"/>
        <v>11160.82546143035</v>
      </c>
      <c r="P471" s="25">
        <f t="shared" si="266"/>
        <v>27992.244538569641</v>
      </c>
      <c r="Q471" s="25">
        <f t="array" aca="1" ref="Q471" ca="1">INDEX('Isaac 401k'!L:L,MATCH('Retirement Calculator'!A471,'Isaac 401k'!N:N,0),0)</f>
        <v>1894241.6331381642</v>
      </c>
      <c r="R471" s="25">
        <f t="array" aca="1" ref="R471" ca="1">INDEX('Lorri 401b'!L:L,MATCH('Retirement Calculator'!A471,'Lorri 401b'!N:N,0),0)</f>
        <v>3000774.6862199646</v>
      </c>
      <c r="S471" s="25">
        <f t="shared" ca="1" si="267"/>
        <v>4895016.3193581291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3525.4531757812501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7820.4732791855868</v>
      </c>
      <c r="K472" s="25">
        <f t="shared" si="264"/>
        <v>20171.771259384055</v>
      </c>
      <c r="L472" s="25"/>
      <c r="N472" s="25">
        <f>'Combined Retirement'!$C$18/12</f>
        <v>39153.069999999992</v>
      </c>
      <c r="O472" s="25">
        <f t="shared" si="265"/>
        <v>11160.82546143035</v>
      </c>
      <c r="P472" s="25">
        <f t="shared" si="266"/>
        <v>27992.244538569641</v>
      </c>
      <c r="Q472" s="25">
        <f t="array" aca="1" ref="Q472" ca="1">INDEX('Isaac 401k'!L:L,MATCH('Retirement Calculator'!A472,'Isaac 401k'!N:N,0),0)</f>
        <v>1894281.2480250576</v>
      </c>
      <c r="R472" s="25">
        <f t="array" aca="1" ref="R472" ca="1">INDEX('Lorri 401b'!L:L,MATCH('Retirement Calculator'!A472,'Lorri 401b'!N:N,0),0)</f>
        <v>2993022.0937729161</v>
      </c>
      <c r="S472" s="25">
        <f t="shared" ca="1" si="267"/>
        <v>4887303.341797974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3525.4531757812501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7820.4732791855868</v>
      </c>
      <c r="K473" s="25">
        <f t="shared" si="264"/>
        <v>20171.771259384055</v>
      </c>
      <c r="L473" s="25"/>
      <c r="N473" s="25">
        <f>'Combined Retirement'!$C$18/12</f>
        <v>39153.069999999992</v>
      </c>
      <c r="O473" s="25">
        <f t="shared" si="265"/>
        <v>11160.82546143035</v>
      </c>
      <c r="P473" s="25">
        <f t="shared" si="266"/>
        <v>27992.244538569641</v>
      </c>
      <c r="Q473" s="25">
        <f t="array" aca="1" ref="Q473" ca="1">INDEX('Isaac 401k'!L:L,MATCH('Retirement Calculator'!A473,'Isaac 401k'!N:N,0),0)</f>
        <v>1894321.0279739797</v>
      </c>
      <c r="R473" s="25">
        <f t="array" aca="1" ref="R473" ca="1">INDEX('Lorri 401b'!L:L,MATCH('Retirement Calculator'!A473,'Lorri 401b'!N:N,0),0)</f>
        <v>2985237.1988573382</v>
      </c>
      <c r="S473" s="25">
        <f t="shared" ca="1" si="267"/>
        <v>4879558.2268313179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3525.4531757812501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7820.4732791855868</v>
      </c>
      <c r="K474" s="25">
        <f t="shared" si="264"/>
        <v>20171.771259384055</v>
      </c>
      <c r="L474" s="25"/>
      <c r="N474" s="25">
        <f>'Combined Retirement'!$C$18/12</f>
        <v>39153.069999999992</v>
      </c>
      <c r="O474" s="25">
        <f t="shared" si="265"/>
        <v>11160.82546143035</v>
      </c>
      <c r="P474" s="25">
        <f t="shared" si="266"/>
        <v>27992.244538569641</v>
      </c>
      <c r="Q474" s="25">
        <f t="array" aca="1" ref="Q474" ca="1">INDEX('Isaac 401k'!L:L,MATCH('Retirement Calculator'!A474,'Isaac 401k'!N:N,0),0)</f>
        <v>1894360.9736726892</v>
      </c>
      <c r="R474" s="25">
        <f t="array" aca="1" ref="R474" ca="1">INDEX('Lorri 401b'!L:L,MATCH('Retirement Calculator'!A474,'Lorri 401b'!N:N,0),0)</f>
        <v>2977419.8668796122</v>
      </c>
      <c r="S474" s="25">
        <f t="shared" ca="1" si="267"/>
        <v>4871780.8405523011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3525.4531757812501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7820.4732791855868</v>
      </c>
      <c r="K475" s="25">
        <f t="shared" si="264"/>
        <v>20171.771259384055</v>
      </c>
      <c r="L475" s="25"/>
      <c r="N475" s="25">
        <f>'Combined Retirement'!$C$18/12</f>
        <v>39153.069999999992</v>
      </c>
      <c r="O475" s="25">
        <f t="shared" si="265"/>
        <v>11160.82546143035</v>
      </c>
      <c r="P475" s="25">
        <f t="shared" si="266"/>
        <v>27992.244538569641</v>
      </c>
      <c r="Q475" s="25">
        <f t="array" aca="1" ref="Q475" ca="1">INDEX('Isaac 401k'!L:L,MATCH('Retirement Calculator'!A475,'Isaac 401k'!N:N,0),0)</f>
        <v>1894401.0858118099</v>
      </c>
      <c r="R475" s="25">
        <f t="array" aca="1" ref="R475" ca="1">INDEX('Lorri 401b'!L:L,MATCH('Retirement Calculator'!A475,'Lorri 401b'!N:N,0),0)</f>
        <v>2969569.9626853121</v>
      </c>
      <c r="S475" s="25">
        <f t="shared" ca="1" si="267"/>
        <v>4863971.0484971218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3525.4531757812501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7820.4732791855868</v>
      </c>
      <c r="K476" s="25">
        <f t="shared" si="264"/>
        <v>20171.771259384055</v>
      </c>
      <c r="L476" s="25"/>
      <c r="N476" s="25">
        <f>'Combined Retirement'!$C$18/12</f>
        <v>39153.069999999992</v>
      </c>
      <c r="O476" s="25">
        <f t="shared" si="265"/>
        <v>11160.82546143035</v>
      </c>
      <c r="P476" s="25">
        <f t="shared" si="266"/>
        <v>27992.244538569641</v>
      </c>
      <c r="Q476" s="25">
        <f t="array" aca="1" ref="Q476" ca="1">INDEX('Isaac 401k'!L:L,MATCH('Retirement Calculator'!A476,'Isaac 401k'!N:N,0),0)</f>
        <v>1894441.3650848435</v>
      </c>
      <c r="R476" s="25">
        <f t="array" aca="1" ref="R476" ca="1">INDEX('Lorri 401b'!L:L,MATCH('Retirement Calculator'!A476,'Lorri 401b'!N:N,0),0)</f>
        <v>2961687.3505568691</v>
      </c>
      <c r="S476" s="25">
        <f t="shared" ca="1" si="267"/>
        <v>4856128.7156417128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3525.4531757812501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7820.4732791855868</v>
      </c>
      <c r="K477" s="25">
        <f t="shared" si="264"/>
        <v>20171.771259384055</v>
      </c>
      <c r="L477" s="25"/>
      <c r="N477" s="25">
        <f>'Combined Retirement'!$C$18/12</f>
        <v>39153.069999999992</v>
      </c>
      <c r="O477" s="25">
        <f t="shared" si="265"/>
        <v>11160.82546143035</v>
      </c>
      <c r="P477" s="25">
        <f t="shared" si="266"/>
        <v>27992.244538569641</v>
      </c>
      <c r="Q477" s="25">
        <f t="array" aca="1" ref="Q477" ca="1">INDEX('Isaac 401k'!L:L,MATCH('Retirement Calculator'!A477,'Isaac 401k'!N:N,0),0)</f>
        <v>1894481.8121881816</v>
      </c>
      <c r="R477" s="25">
        <f t="array" aca="1" ref="R477" ca="1">INDEX('Lorri 401b'!L:L,MATCH('Retirement Calculator'!A477,'Lorri 401b'!N:N,0),0)</f>
        <v>2953771.8942112243</v>
      </c>
      <c r="S477" s="25">
        <f t="shared" ca="1" si="267"/>
        <v>4848253.7063994054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3525.4531757812501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7820.4732791855868</v>
      </c>
      <c r="K478" s="25">
        <f t="shared" si="264"/>
        <v>20171.771259384055</v>
      </c>
      <c r="L478" s="25"/>
      <c r="N478" s="25">
        <f>'Combined Retirement'!$C$18/12</f>
        <v>39153.069999999992</v>
      </c>
      <c r="O478" s="25">
        <f t="shared" si="265"/>
        <v>11160.82546143035</v>
      </c>
      <c r="P478" s="25">
        <f t="shared" si="266"/>
        <v>27992.244538569641</v>
      </c>
      <c r="Q478" s="25">
        <f t="array" aca="1" ref="Q478" ca="1">INDEX('Isaac 401k'!L:L,MATCH('Retirement Calculator'!A478,'Isaac 401k'!N:N,0),0)</f>
        <v>1894522.4278211168</v>
      </c>
      <c r="R478" s="25">
        <f t="array" aca="1" ref="R478" ca="1">INDEX('Lorri 401b'!L:L,MATCH('Retirement Calculator'!A478,'Lorri 401b'!N:N,0),0)</f>
        <v>2945823.4567974727</v>
      </c>
      <c r="S478" s="25">
        <f t="shared" ca="1" si="267"/>
        <v>4840345.8846185897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3525.4531757812501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7820.4732791855868</v>
      </c>
      <c r="K479" s="25">
        <f t="shared" si="264"/>
        <v>20171.771259384055</v>
      </c>
      <c r="L479" s="25"/>
      <c r="N479" s="25">
        <f>'Combined Retirement'!$C$18/12</f>
        <v>39153.069999999992</v>
      </c>
      <c r="O479" s="25">
        <f t="shared" si="265"/>
        <v>11160.82546143035</v>
      </c>
      <c r="P479" s="25">
        <f t="shared" si="266"/>
        <v>27992.244538569641</v>
      </c>
      <c r="Q479" s="25">
        <f t="array" aca="1" ref="Q479" ca="1">INDEX('Isaac 401k'!L:L,MATCH('Retirement Calculator'!A479,'Isaac 401k'!N:N,0),0)</f>
        <v>1894563.2126858558</v>
      </c>
      <c r="R479" s="25">
        <f t="array" aca="1" ref="R479" ca="1">INDEX('Lorri 401b'!L:L,MATCH('Retirement Calculator'!A479,'Lorri 401b'!N:N,0),0)</f>
        <v>2937841.9008944971</v>
      </c>
      <c r="S479" s="25">
        <f t="shared" ca="1" si="267"/>
        <v>4832405.1135803526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3525.4531757812501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7820.4732791855868</v>
      </c>
      <c r="K480" s="25">
        <f t="shared" si="264"/>
        <v>20171.771259384055</v>
      </c>
      <c r="L480" s="25"/>
      <c r="N480" s="25">
        <f>'Combined Retirement'!$C$18/12</f>
        <v>39153.069999999992</v>
      </c>
      <c r="O480" s="25">
        <f t="shared" si="265"/>
        <v>11160.82546143035</v>
      </c>
      <c r="P480" s="25">
        <f t="shared" si="266"/>
        <v>27992.244538569641</v>
      </c>
      <c r="Q480" s="25">
        <f t="array" aca="1" ref="Q480" ca="1">INDEX('Isaac 401k'!L:L,MATCH('Retirement Calculator'!A480,'Isaac 401k'!N:N,0),0)</f>
        <v>1894604.1674875314</v>
      </c>
      <c r="R480" s="25">
        <f t="array" aca="1" ref="R480" ca="1">INDEX('Lorri 401b'!L:L,MATCH('Retirement Calculator'!A480,'Lorri 401b'!N:N,0),0)</f>
        <v>2929827.0885085925</v>
      </c>
      <c r="S480" s="25">
        <f t="shared" ca="1" si="267"/>
        <v>4824431.2559961239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3525.4531757812501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7820.4732791855868</v>
      </c>
      <c r="K481" s="25">
        <f t="shared" si="264"/>
        <v>20171.771259384055</v>
      </c>
      <c r="L481" s="25"/>
      <c r="N481" s="25">
        <f>'Combined Retirement'!$C$18/12</f>
        <v>39153.069999999992</v>
      </c>
      <c r="O481" s="25">
        <f t="shared" si="265"/>
        <v>11160.82546143035</v>
      </c>
      <c r="P481" s="25">
        <f t="shared" si="266"/>
        <v>27992.244538569641</v>
      </c>
      <c r="Q481" s="25">
        <f t="array" aca="1" ref="Q481" ca="1">INDEX('Isaac 401k'!L:L,MATCH('Retirement Calculator'!A481,'Isaac 401k'!N:N,0),0)</f>
        <v>1894645.292934214</v>
      </c>
      <c r="R481" s="25">
        <f t="array" aca="1" ref="R481" ca="1">INDEX('Lorri 401b'!L:L,MATCH('Retirement Calculator'!A481,'Lorri 401b'!N:N,0),0)</f>
        <v>2921778.88107108</v>
      </c>
      <c r="S481" s="25">
        <f t="shared" ca="1" si="267"/>
        <v>4816424.1740052942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3525.4531757812501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7820.4732791855868</v>
      </c>
      <c r="K482" s="25">
        <f t="shared" si="264"/>
        <v>20171.771259384055</v>
      </c>
      <c r="L482" s="25"/>
      <c r="N482" s="25">
        <f>'Combined Retirement'!$C$18/12</f>
        <v>39153.069999999992</v>
      </c>
      <c r="O482" s="25">
        <f t="shared" si="265"/>
        <v>11160.82546143035</v>
      </c>
      <c r="P482" s="25">
        <f t="shared" si="266"/>
        <v>27992.244538569641</v>
      </c>
      <c r="Q482" s="25">
        <f t="array" aca="1" ref="Q482" ca="1">INDEX('Isaac 401k'!L:L,MATCH('Retirement Calculator'!A482,'Isaac 401k'!N:N,0),0)</f>
        <v>1894686.5897369243</v>
      </c>
      <c r="R482" s="25">
        <f t="array" aca="1" ref="R482" ca="1">INDEX('Lorri 401b'!L:L,MATCH('Retirement Calculator'!A482,'Lorri 401b'!N:N,0),0)</f>
        <v>2913697.1394359111</v>
      </c>
      <c r="S482" s="25">
        <f t="shared" ca="1" si="267"/>
        <v>4808383.7291728351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3525.4531757812501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7820.4732791855868</v>
      </c>
      <c r="K483" s="25">
        <f t="shared" si="264"/>
        <v>20171.771259384055</v>
      </c>
      <c r="L483" s="25"/>
      <c r="N483" s="25">
        <f>'Combined Retirement'!$C$18/12</f>
        <v>39153.069999999992</v>
      </c>
      <c r="O483" s="25">
        <f t="shared" si="265"/>
        <v>11160.82546143035</v>
      </c>
      <c r="P483" s="25">
        <f t="shared" si="266"/>
        <v>27992.244538569641</v>
      </c>
      <c r="Q483" s="25">
        <f t="array" aca="1" ref="Q483" ca="1">INDEX('Isaac 401k'!L:L,MATCH('Retirement Calculator'!A483,'Isaac 401k'!N:N,0),0)</f>
        <v>1894728.0586096458</v>
      </c>
      <c r="R483" s="25">
        <f t="array" aca="1" ref="R483" ca="1">INDEX('Lorri 401b'!L:L,MATCH('Retirement Calculator'!A483,'Lorri 401b'!N:N,0),0)</f>
        <v>2905581.7238772623</v>
      </c>
      <c r="S483" s="25">
        <f t="shared" ca="1" si="267"/>
        <v>4800309.7824869081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3525.4531757812501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7820.4732791855868</v>
      </c>
      <c r="K484" s="25">
        <f t="shared" si="264"/>
        <v>20171.771259384055</v>
      </c>
      <c r="L484" s="25"/>
      <c r="N484" s="25">
        <f>'Combined Retirement'!$C$18/12</f>
        <v>39153.069999999992</v>
      </c>
      <c r="O484" s="25">
        <f t="shared" si="265"/>
        <v>11160.82546143035</v>
      </c>
      <c r="P484" s="25">
        <f t="shared" si="266"/>
        <v>27992.244538569641</v>
      </c>
      <c r="Q484" s="25">
        <f t="array" aca="1" ref="Q484" ca="1">INDEX('Isaac 401k'!L:L,MATCH('Retirement Calculator'!A484,'Isaac 401k'!N:N,0),0)</f>
        <v>1894769.700269337</v>
      </c>
      <c r="R484" s="25">
        <f t="array" aca="1" ref="R484" ca="1">INDEX('Lorri 401b'!L:L,MATCH('Retirement Calculator'!A484,'Lorri 401b'!N:N,0),0)</f>
        <v>2897432.4940871191</v>
      </c>
      <c r="S484" s="25">
        <f t="shared" ca="1" si="267"/>
        <v>4792202.1943564564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3525.4531757812501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7820.4732791855868</v>
      </c>
      <c r="K485" s="25">
        <f t="shared" si="264"/>
        <v>20171.771259384055</v>
      </c>
      <c r="L485" s="25"/>
      <c r="N485" s="25">
        <f>'Combined Retirement'!$C$18/12</f>
        <v>39153.069999999992</v>
      </c>
      <c r="O485" s="25">
        <f t="shared" si="265"/>
        <v>11160.82546143035</v>
      </c>
      <c r="P485" s="25">
        <f t="shared" si="266"/>
        <v>27992.244538569641</v>
      </c>
      <c r="Q485" s="25">
        <f t="array" aca="1" ref="Q485" ca="1">INDEX('Isaac 401k'!L:L,MATCH('Retirement Calculator'!A485,'Isaac 401k'!N:N,0),0)</f>
        <v>1894811.5154359438</v>
      </c>
      <c r="R485" s="25">
        <f t="array" aca="1" ref="R485" ca="1">INDEX('Lorri 401b'!L:L,MATCH('Retirement Calculator'!A485,'Lorri 401b'!N:N,0),0)</f>
        <v>2889249.3091728506</v>
      </c>
      <c r="S485" s="25">
        <f t="shared" ca="1" si="267"/>
        <v>4784060.8246087944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3525.4531757812501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7820.4732791855868</v>
      </c>
      <c r="K486" s="25">
        <f t="shared" si="264"/>
        <v>20171.771259384055</v>
      </c>
      <c r="L486" s="25"/>
      <c r="N486" s="25">
        <f>'Combined Retirement'!$C$18/12</f>
        <v>39153.069999999992</v>
      </c>
      <c r="O486" s="25">
        <f t="shared" si="265"/>
        <v>11160.82546143035</v>
      </c>
      <c r="P486" s="25">
        <f t="shared" si="266"/>
        <v>27992.244538569641</v>
      </c>
      <c r="Q486" s="25">
        <f t="array" aca="1" ref="Q486" ca="1">INDEX('Isaac 401k'!L:L,MATCH('Retirement Calculator'!A486,'Isaac 401k'!N:N,0),0)</f>
        <v>1894853.5048324114</v>
      </c>
      <c r="R486" s="25">
        <f t="array" aca="1" ref="R486" ca="1">INDEX('Lorri 401b'!L:L,MATCH('Retirement Calculator'!A486,'Lorri 401b'!N:N,0),0)</f>
        <v>2881032.0276547726</v>
      </c>
      <c r="S486" s="25">
        <f t="shared" ca="1" si="267"/>
        <v>4775885.5324871838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3525.4531757812501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7820.4732791855868</v>
      </c>
      <c r="K487" s="25">
        <f t="shared" si="264"/>
        <v>20171.771259384055</v>
      </c>
      <c r="L487" s="25"/>
      <c r="N487" s="25">
        <f>'Combined Retirement'!$C$18/12</f>
        <v>39153.069999999992</v>
      </c>
      <c r="O487" s="25">
        <f t="shared" si="265"/>
        <v>11160.82546143035</v>
      </c>
      <c r="P487" s="25">
        <f t="shared" si="266"/>
        <v>27992.244538569641</v>
      </c>
      <c r="Q487" s="25">
        <f t="array" aca="1" ref="Q487" ca="1">INDEX('Isaac 401k'!L:L,MATCH('Retirement Calculator'!A487,'Isaac 401k'!N:N,0),0)</f>
        <v>1894895.6691846976</v>
      </c>
      <c r="R487" s="25">
        <f t="array" aca="1" ref="R487" ca="1">INDEX('Lorri 401b'!L:L,MATCH('Retirement Calculator'!A487,'Lorri 401b'!N:N,0),0)</f>
        <v>2872780.5074637025</v>
      </c>
      <c r="S487" s="25">
        <f t="shared" ca="1" si="267"/>
        <v>4767676.1766483998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3525.4531757812501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7820.4732791855868</v>
      </c>
      <c r="K488" s="25">
        <f t="shared" si="264"/>
        <v>20171.771259384055</v>
      </c>
      <c r="L488" s="25"/>
      <c r="N488" s="25">
        <f>'Combined Retirement'!$C$18/12</f>
        <v>39153.069999999992</v>
      </c>
      <c r="O488" s="25">
        <f t="shared" si="265"/>
        <v>11160.82546143035</v>
      </c>
      <c r="P488" s="25">
        <f t="shared" si="266"/>
        <v>27992.244538569641</v>
      </c>
      <c r="Q488" s="25">
        <f t="array" aca="1" ref="Q488" ca="1">INDEX('Isaac 401k'!L:L,MATCH('Retirement Calculator'!A488,'Isaac 401k'!N:N,0),0)</f>
        <v>1894938.009221785</v>
      </c>
      <c r="R488" s="25">
        <f t="array" aca="1" ref="R488" ca="1">INDEX('Lorri 401b'!L:L,MATCH('Retirement Calculator'!A488,'Lorri 401b'!N:N,0),0)</f>
        <v>2864494.6059385031</v>
      </c>
      <c r="S488" s="25">
        <f t="shared" ca="1" si="267"/>
        <v>4759432.6151602883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3525.4531757812501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7820.4732791855868</v>
      </c>
      <c r="K489" s="25">
        <f t="shared" si="264"/>
        <v>20171.771259384055</v>
      </c>
      <c r="L489" s="25"/>
      <c r="N489" s="25">
        <f>'Combined Retirement'!$C$18/12</f>
        <v>39153.069999999992</v>
      </c>
      <c r="O489" s="25">
        <f t="shared" si="265"/>
        <v>11160.82546143035</v>
      </c>
      <c r="P489" s="25">
        <f t="shared" si="266"/>
        <v>27992.244538569641</v>
      </c>
      <c r="Q489" s="25">
        <f t="array" aca="1" ref="Q489" ca="1">INDEX('Isaac 401k'!L:L,MATCH('Retirement Calculator'!A489,'Isaac 401k'!N:N,0),0)</f>
        <v>1894980.5256756935</v>
      </c>
      <c r="R489" s="25">
        <f t="array" aca="1" ref="R489" ca="1">INDEX('Lorri 401b'!L:L,MATCH('Retirement Calculator'!A489,'Lorri 401b'!N:N,0),0)</f>
        <v>2856174.1798236151</v>
      </c>
      <c r="S489" s="25">
        <f t="shared" ca="1" si="267"/>
        <v>4751154.7054993082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3525.4531757812501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7820.4732791855868</v>
      </c>
      <c r="K490" s="25">
        <f t="shared" si="264"/>
        <v>20171.771259384055</v>
      </c>
      <c r="L490" s="25"/>
      <c r="N490" s="25">
        <f>'Combined Retirement'!$C$18/12</f>
        <v>39153.069999999992</v>
      </c>
      <c r="O490" s="25">
        <f t="shared" si="265"/>
        <v>11160.82546143035</v>
      </c>
      <c r="P490" s="25">
        <f t="shared" si="266"/>
        <v>27992.244538569641</v>
      </c>
      <c r="Q490" s="25">
        <f t="array" aca="1" ref="Q490" ca="1">INDEX('Isaac 401k'!L:L,MATCH('Retirement Calculator'!A490,'Isaac 401k'!N:N,0),0)</f>
        <v>1895023.2192814935</v>
      </c>
      <c r="R490" s="25">
        <f t="array" aca="1" ref="R490" ca="1">INDEX('Lorri 401b'!L:L,MATCH('Retirement Calculator'!A490,'Lorri 401b'!N:N,0),0)</f>
        <v>2847819.0852665817</v>
      </c>
      <c r="S490" s="25">
        <f t="shared" ca="1" si="267"/>
        <v>4742842.3045480754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3525.4531757812501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7820.4732791855868</v>
      </c>
      <c r="K491" s="25">
        <f t="shared" si="264"/>
        <v>20171.771259384055</v>
      </c>
      <c r="L491" s="25"/>
      <c r="N491" s="25">
        <f>'Combined Retirement'!$C$18/12</f>
        <v>39153.069999999992</v>
      </c>
      <c r="O491" s="25">
        <f t="shared" si="265"/>
        <v>11160.82546143035</v>
      </c>
      <c r="P491" s="25">
        <f t="shared" si="266"/>
        <v>27992.244538569641</v>
      </c>
      <c r="Q491" s="25">
        <f t="array" aca="1" ref="Q491" ca="1">INDEX('Isaac 401k'!L:L,MATCH('Retirement Calculator'!A491,'Isaac 401k'!N:N,0),0)</f>
        <v>1895066.0907773175</v>
      </c>
      <c r="R491" s="25">
        <f t="array" aca="1" ref="R491" ca="1">INDEX('Lorri 401b'!L:L,MATCH('Retirement Calculator'!A491,'Lorri 401b'!N:N,0),0)</f>
        <v>2839429.1778155607</v>
      </c>
      <c r="S491" s="25">
        <f t="shared" ca="1" si="267"/>
        <v>4734495.2685928782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3525.4531757812501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7820.4732791855868</v>
      </c>
      <c r="K492" s="25">
        <f t="shared" si="264"/>
        <v>20171.771259384055</v>
      </c>
      <c r="L492" s="25"/>
      <c r="N492" s="25">
        <f>'Combined Retirement'!$C$18/12</f>
        <v>39153.069999999992</v>
      </c>
      <c r="O492" s="25">
        <f t="shared" si="265"/>
        <v>11160.82546143035</v>
      </c>
      <c r="P492" s="25">
        <f t="shared" si="266"/>
        <v>27992.244538569641</v>
      </c>
      <c r="Q492" s="25">
        <f t="array" aca="1" ref="Q492" ca="1">INDEX('Isaac 401k'!L:L,MATCH('Retirement Calculator'!A492,'Isaac 401k'!N:N,0),0)</f>
        <v>1895109.1409043742</v>
      </c>
      <c r="R492" s="25">
        <f t="array" aca="1" ref="R492" ca="1">INDEX('Lorri 401b'!L:L,MATCH('Retirement Calculator'!A492,'Lorri 401b'!N:N,0),0)</f>
        <v>2831004.3124168273</v>
      </c>
      <c r="S492" s="25">
        <f t="shared" ca="1" si="267"/>
        <v>4726113.4533212017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3525.4531757812501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7820.4732791855868</v>
      </c>
      <c r="K493" s="25">
        <f t="shared" si="264"/>
        <v>20171.771259384055</v>
      </c>
      <c r="L493" s="25"/>
      <c r="N493" s="25">
        <f>'Combined Retirement'!$C$18/12</f>
        <v>39153.069999999992</v>
      </c>
      <c r="O493" s="25">
        <f t="shared" si="265"/>
        <v>11160.82546143035</v>
      </c>
      <c r="P493" s="25">
        <f t="shared" si="266"/>
        <v>27992.244538569641</v>
      </c>
      <c r="Q493" s="25">
        <f t="array" aca="1" ref="Q493" ca="1">INDEX('Isaac 401k'!L:L,MATCH('Retirement Calculator'!A493,'Isaac 401k'!N:N,0),0)</f>
        <v>1895152.3704069601</v>
      </c>
      <c r="R493" s="25">
        <f t="array" aca="1" ref="R493" ca="1">INDEX('Lorri 401b'!L:L,MATCH('Retirement Calculator'!A493,'Lorri 401b'!N:N,0),0)</f>
        <v>2822544.3434122656</v>
      </c>
      <c r="S493" s="25">
        <f t="shared" ca="1" si="267"/>
        <v>4717696.7138192263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3525.4531757812501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7820.4732791855868</v>
      </c>
      <c r="K494" s="25">
        <f t="shared" si="264"/>
        <v>20171.771259384055</v>
      </c>
      <c r="L494" s="25"/>
      <c r="N494" s="25">
        <f>'Combined Retirement'!$C$18/12</f>
        <v>39153.069999999992</v>
      </c>
      <c r="O494" s="25">
        <f t="shared" si="265"/>
        <v>11160.82546143035</v>
      </c>
      <c r="P494" s="25">
        <f t="shared" si="266"/>
        <v>27992.244538569641</v>
      </c>
      <c r="Q494" s="25">
        <f t="array" aca="1" ref="Q494" ca="1">INDEX('Isaac 401k'!L:L,MATCH('Retirement Calculator'!A494,'Isaac 401k'!N:N,0),0)</f>
        <v>1895195.7800324736</v>
      </c>
      <c r="R494" s="25">
        <f t="array" aca="1" ref="R494" ca="1">INDEX('Lorri 401b'!L:L,MATCH('Retirement Calculator'!A494,'Lorri 401b'!N:N,0),0)</f>
        <v>2814049.1245368519</v>
      </c>
      <c r="S494" s="25">
        <f t="shared" ca="1" si="267"/>
        <v>4709244.904569326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3525.4531757812501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7820.4732791855868</v>
      </c>
      <c r="K495" s="25">
        <f t="shared" si="264"/>
        <v>20171.771259384055</v>
      </c>
      <c r="L495" s="25"/>
      <c r="N495" s="25">
        <f>'Combined Retirement'!$C$18/12</f>
        <v>39153.069999999992</v>
      </c>
      <c r="O495" s="25">
        <f t="shared" si="265"/>
        <v>11160.82546143035</v>
      </c>
      <c r="P495" s="25">
        <f t="shared" si="266"/>
        <v>27992.244538569641</v>
      </c>
      <c r="Q495" s="25">
        <f t="array" aca="1" ref="Q495" ca="1">INDEX('Isaac 401k'!L:L,MATCH('Retirement Calculator'!A495,'Isaac 401k'!N:N,0),0)</f>
        <v>1895239.3705314267</v>
      </c>
      <c r="R495" s="25">
        <f t="array" aca="1" ref="R495" ca="1">INDEX('Lorri 401b'!L:L,MATCH('Retirement Calculator'!A495,'Lorri 401b'!N:N,0),0)</f>
        <v>2805518.5089161238</v>
      </c>
      <c r="S495" s="25">
        <f t="shared" ca="1" si="267"/>
        <v>4700757.8794475505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3525.4531757812501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7820.4732791855868</v>
      </c>
      <c r="K496" s="25">
        <f t="shared" si="264"/>
        <v>20171.771259384055</v>
      </c>
      <c r="L496" s="25"/>
      <c r="N496" s="25">
        <f>'Combined Retirement'!$C$18/12</f>
        <v>39153.069999999992</v>
      </c>
      <c r="O496" s="25">
        <f t="shared" si="265"/>
        <v>11160.82546143035</v>
      </c>
      <c r="P496" s="25">
        <f t="shared" si="266"/>
        <v>27992.244538569641</v>
      </c>
      <c r="Q496" s="25">
        <f t="array" aca="1" ref="Q496" ca="1">INDEX('Isaac 401k'!L:L,MATCH('Retirement Calculator'!A496,'Isaac 401k'!N:N,0),0)</f>
        <v>1895283.1426574588</v>
      </c>
      <c r="R496" s="25">
        <f t="array" aca="1" ref="R496" ca="1">INDEX('Lorri 401b'!L:L,MATCH('Retirement Calculator'!A496,'Lorri 401b'!N:N,0),0)</f>
        <v>2796952.3490636428</v>
      </c>
      <c r="S496" s="25">
        <f t="shared" ca="1" si="267"/>
        <v>4692235.4917211011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3525.4531757812501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7820.4732791855868</v>
      </c>
      <c r="K497" s="25">
        <f t="shared" si="264"/>
        <v>20171.771259384055</v>
      </c>
      <c r="L497" s="25"/>
      <c r="N497" s="25">
        <f>'Combined Retirement'!$C$18/12</f>
        <v>39153.069999999992</v>
      </c>
      <c r="O497" s="25">
        <f t="shared" si="265"/>
        <v>11160.82546143035</v>
      </c>
      <c r="P497" s="25">
        <f t="shared" si="266"/>
        <v>27992.244538569641</v>
      </c>
      <c r="Q497" s="25">
        <f t="array" aca="1" ref="Q497" ca="1">INDEX('Isaac 401k'!L:L,MATCH('Retirement Calculator'!A497,'Isaac 401k'!N:N,0),0)</f>
        <v>1895327.0971673494</v>
      </c>
      <c r="R497" s="25">
        <f t="array" aca="1" ref="R497" ca="1">INDEX('Lorri 401b'!L:L,MATCH('Retirement Calculator'!A497,'Lorri 401b'!N:N,0),0)</f>
        <v>2788350.4968784428</v>
      </c>
      <c r="S497" s="25">
        <f t="shared" ca="1" si="267"/>
        <v>4683677.5940457918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3525.4531757812501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7820.4732791855868</v>
      </c>
      <c r="K498" s="25">
        <f t="shared" si="264"/>
        <v>20171.771259384055</v>
      </c>
      <c r="L498" s="25"/>
      <c r="N498" s="25">
        <f>'Combined Retirement'!$C$18/12</f>
        <v>39153.069999999992</v>
      </c>
      <c r="O498" s="25">
        <f t="shared" si="265"/>
        <v>11160.82546143035</v>
      </c>
      <c r="P498" s="25">
        <f t="shared" si="266"/>
        <v>27992.244538569641</v>
      </c>
      <c r="Q498" s="25">
        <f t="array" aca="1" ref="Q498" ca="1">INDEX('Isaac 401k'!L:L,MATCH('Retirement Calculator'!A498,'Isaac 401k'!N:N,0),0)</f>
        <v>1895371.2348210311</v>
      </c>
      <c r="R498" s="25">
        <f t="array" aca="1" ref="R498" ca="1">INDEX('Lorri 401b'!L:L,MATCH('Retirement Calculator'!A498,'Lorri 401b'!N:N,0),0)</f>
        <v>2779712.8036424713</v>
      </c>
      <c r="S498" s="25">
        <f t="shared" ca="1" si="267"/>
        <v>4675084.0384635022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3525.4531757812501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7820.4732791855868</v>
      </c>
      <c r="K499" s="25">
        <f t="shared" si="264"/>
        <v>20171.771259384055</v>
      </c>
      <c r="L499" s="25"/>
      <c r="N499" s="25">
        <f>'Combined Retirement'!$C$18/12</f>
        <v>39153.069999999992</v>
      </c>
      <c r="O499" s="25">
        <f t="shared" si="265"/>
        <v>11160.82546143035</v>
      </c>
      <c r="P499" s="25">
        <f t="shared" si="266"/>
        <v>27992.244538569641</v>
      </c>
      <c r="Q499" s="25">
        <f t="array" aca="1" ref="Q499" ca="1">INDEX('Isaac 401k'!L:L,MATCH('Retirement Calculator'!A499,'Isaac 401k'!N:N,0),0)</f>
        <v>1895415.5563816032</v>
      </c>
      <c r="R499" s="25">
        <f t="array" aca="1" ref="R499" ca="1">INDEX('Lorri 401b'!L:L,MATCH('Retirement Calculator'!A499,'Lorri 401b'!N:N,0),0)</f>
        <v>2771039.1200180165</v>
      </c>
      <c r="S499" s="25">
        <f t="shared" ca="1" si="267"/>
        <v>4666454.6763996202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3525.4531757812501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7820.4732791855868</v>
      </c>
      <c r="K500" s="25">
        <f t="shared" si="264"/>
        <v>20171.771259384055</v>
      </c>
      <c r="L500" s="25"/>
      <c r="N500" s="25">
        <f>'Combined Retirement'!$C$18/12</f>
        <v>39153.069999999992</v>
      </c>
      <c r="O500" s="25">
        <f t="shared" si="265"/>
        <v>11160.82546143035</v>
      </c>
      <c r="P500" s="25">
        <f t="shared" si="266"/>
        <v>27992.244538569641</v>
      </c>
      <c r="Q500" s="25">
        <f t="array" aca="1" ref="Q500" ca="1">INDEX('Isaac 401k'!L:L,MATCH('Retirement Calculator'!A500,'Isaac 401k'!N:N,0),0)</f>
        <v>1895460.0626153443</v>
      </c>
      <c r="R500" s="25">
        <f t="array" aca="1" ref="R500" ca="1">INDEX('Lorri 401b'!L:L,MATCH('Retirement Calculator'!A500,'Lorri 401b'!N:N,0),0)</f>
        <v>2762329.2960451264</v>
      </c>
      <c r="S500" s="25">
        <f t="shared" ca="1" si="267"/>
        <v>4657789.3586604707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3525.4531757812501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7820.4732791855868</v>
      </c>
      <c r="K501" s="25">
        <f t="shared" si="264"/>
        <v>20171.771259384055</v>
      </c>
      <c r="L501" s="25"/>
      <c r="N501" s="25">
        <f>'Combined Retirement'!$C$18/12</f>
        <v>39153.069999999992</v>
      </c>
      <c r="O501" s="25">
        <f t="shared" si="265"/>
        <v>11160.82546143035</v>
      </c>
      <c r="P501" s="25">
        <f t="shared" si="266"/>
        <v>27992.244538569641</v>
      </c>
      <c r="Q501" s="25">
        <f t="array" aca="1" ref="Q501" ca="1">INDEX('Isaac 401k'!L:L,MATCH('Retirement Calculator'!A501,'Isaac 401k'!N:N,0),0)</f>
        <v>1895504.754291726</v>
      </c>
      <c r="R501" s="25">
        <f t="array" aca="1" ref="R501" ca="1">INDEX('Lorri 401b'!L:L,MATCH('Retirement Calculator'!A501,'Lorri 401b'!N:N,0),0)</f>
        <v>2753583.1811390161</v>
      </c>
      <c r="S501" s="25">
        <f t="shared" ca="1" si="267"/>
        <v>4649087.9354307419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3525.4531757812501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7820.4732791855868</v>
      </c>
      <c r="K502" s="25">
        <f t="shared" si="264"/>
        <v>20171.771259384055</v>
      </c>
      <c r="L502" s="25"/>
      <c r="N502" s="25">
        <f>'Combined Retirement'!$C$18/12</f>
        <v>39153.069999999992</v>
      </c>
      <c r="O502" s="25">
        <f t="shared" si="265"/>
        <v>11160.82546143035</v>
      </c>
      <c r="P502" s="25">
        <f t="shared" si="266"/>
        <v>27992.244538569641</v>
      </c>
      <c r="Q502" s="25">
        <f t="array" aca="1" ref="Q502" ca="1">INDEX('Isaac 401k'!L:L,MATCH('Retirement Calculator'!A502,'Isaac 401k'!N:N,0),0)</f>
        <v>1895549.6321834261</v>
      </c>
      <c r="R502" s="25">
        <f t="array" aca="1" ref="R502" ca="1">INDEX('Lorri 401b'!L:L,MATCH('Retirement Calculator'!A502,'Lorri 401b'!N:N,0),0)</f>
        <v>2744800.6240874636</v>
      </c>
      <c r="S502" s="25">
        <f t="shared" ca="1" si="267"/>
        <v>4640350.2562708892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3525.4531757812501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7820.4732791855868</v>
      </c>
      <c r="K503" s="25">
        <f t="shared" si="264"/>
        <v>20171.771259384055</v>
      </c>
      <c r="L503" s="25"/>
      <c r="N503" s="25">
        <f>'Combined Retirement'!$C$18/12</f>
        <v>39153.069999999992</v>
      </c>
      <c r="O503" s="25">
        <f t="shared" si="265"/>
        <v>11160.82546143035</v>
      </c>
      <c r="P503" s="25">
        <f t="shared" si="266"/>
        <v>27992.244538569641</v>
      </c>
      <c r="Q503" s="25">
        <f t="array" aca="1" ref="Q503" ca="1">INDEX('Isaac 401k'!L:L,MATCH('Retirement Calculator'!A503,'Isaac 401k'!N:N,0),0)</f>
        <v>1895594.6970663415</v>
      </c>
      <c r="R503" s="25">
        <f t="array" aca="1" ref="R503" ca="1">INDEX('Lorri 401b'!L:L,MATCH('Retirement Calculator'!A503,'Lorri 401b'!N:N,0),0)</f>
        <v>2735981.4730481962</v>
      </c>
      <c r="S503" s="25">
        <f t="shared" ca="1" si="267"/>
        <v>4631576.1701145377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3525.4531757812501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7820.4732791855868</v>
      </c>
      <c r="K504" s="25">
        <f t="shared" si="264"/>
        <v>20171.771259384055</v>
      </c>
      <c r="L504" s="25"/>
      <c r="N504" s="25">
        <f>'Combined Retirement'!$C$18/12</f>
        <v>39153.069999999992</v>
      </c>
      <c r="O504" s="25">
        <f t="shared" si="265"/>
        <v>11160.82546143035</v>
      </c>
      <c r="P504" s="25">
        <f t="shared" si="266"/>
        <v>27992.244538569641</v>
      </c>
      <c r="Q504" s="25">
        <f t="array" aca="1" ref="Q504" ca="1">INDEX('Isaac 401k'!L:L,MATCH('Retirement Calculator'!A504,'Isaac 401k'!N:N,0),0)</f>
        <v>1895639.9497196025</v>
      </c>
      <c r="R504" s="25">
        <f t="array" aca="1" ref="R504" ca="1">INDEX('Lorri 401b'!L:L,MATCH('Retirement Calculator'!A504,'Lorri 401b'!N:N,0),0)</f>
        <v>2727125.5755462651</v>
      </c>
      <c r="S504" s="25">
        <f t="shared" ca="1" si="267"/>
        <v>4622765.5252658678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3525.4531757812501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7820.4732791855868</v>
      </c>
      <c r="K505" s="25">
        <f t="shared" si="264"/>
        <v>20171.771259384055</v>
      </c>
      <c r="L505" s="25"/>
      <c r="N505" s="25">
        <f>'Combined Retirement'!$C$18/12</f>
        <v>39153.069999999992</v>
      </c>
      <c r="O505" s="25">
        <f t="shared" si="265"/>
        <v>11160.82546143035</v>
      </c>
      <c r="P505" s="25">
        <f t="shared" si="266"/>
        <v>27992.244538569641</v>
      </c>
      <c r="Q505" s="25">
        <f t="array" aca="1" ref="Q505" ca="1">INDEX('Isaac 401k'!L:L,MATCH('Retirement Calculator'!A505,'Isaac 401k'!N:N,0),0)</f>
        <v>1895685.3909255853</v>
      </c>
      <c r="R505" s="25">
        <f t="array" aca="1" ref="R505" ca="1">INDEX('Lorri 401b'!L:L,MATCH('Retirement Calculator'!A505,'Lorri 401b'!N:N,0),0)</f>
        <v>2718232.7784714093</v>
      </c>
      <c r="S505" s="25">
        <f t="shared" ca="1" si="267"/>
        <v>4613918.1693969946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3525.4531757812501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7820.4732791855868</v>
      </c>
      <c r="K506" s="25">
        <f t="shared" si="264"/>
        <v>20171.771259384055</v>
      </c>
      <c r="L506" s="25"/>
      <c r="N506" s="25">
        <f>'Combined Retirement'!$C$18/12</f>
        <v>39153.069999999992</v>
      </c>
      <c r="O506" s="25">
        <f t="shared" si="265"/>
        <v>11160.82546143035</v>
      </c>
      <c r="P506" s="25">
        <f t="shared" si="266"/>
        <v>27992.244538569641</v>
      </c>
      <c r="Q506" s="25">
        <f t="array" aca="1" ref="Q506" ca="1">INDEX('Isaac 401k'!L:L,MATCH('Retirement Calculator'!A506,'Isaac 401k'!N:N,0),0)</f>
        <v>1895731.0214699265</v>
      </c>
      <c r="R506" s="25">
        <f t="array" aca="1" ref="R506" ca="1">INDEX('Lorri 401b'!L:L,MATCH('Retirement Calculator'!A506,'Lorri 401b'!N:N,0),0)</f>
        <v>2709302.9280754086</v>
      </c>
      <c r="S506" s="25">
        <f t="shared" ca="1" si="267"/>
        <v>4605033.949545335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3525.4531757812501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7820.4732791855868</v>
      </c>
      <c r="K507" s="25">
        <f t="shared" si="264"/>
        <v>20171.771259384055</v>
      </c>
      <c r="L507" s="25"/>
      <c r="N507" s="25">
        <f>'Combined Retirement'!$C$18/12</f>
        <v>39153.069999999992</v>
      </c>
      <c r="O507" s="25">
        <f t="shared" si="265"/>
        <v>11160.82546143035</v>
      </c>
      <c r="P507" s="25">
        <f t="shared" si="266"/>
        <v>27992.244538569641</v>
      </c>
      <c r="Q507" s="25">
        <f t="array" aca="1" ref="Q507" ca="1">INDEX('Isaac 401k'!L:L,MATCH('Retirement Calculator'!A507,'Isaac 401k'!N:N,0),0)</f>
        <v>1895776.8421415356</v>
      </c>
      <c r="R507" s="25">
        <f t="array" aca="1" ref="R507" ca="1">INDEX('Lorri 401b'!L:L,MATCH('Retirement Calculator'!A507,'Lorri 401b'!N:N,0),0)</f>
        <v>2700335.8699694243</v>
      </c>
      <c r="S507" s="25">
        <f t="shared" ca="1" si="267"/>
        <v>4596112.7121109599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3525.4531757812501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7820.4732791855868</v>
      </c>
      <c r="K508" s="25">
        <f t="shared" si="264"/>
        <v>20171.771259384055</v>
      </c>
      <c r="L508" s="25"/>
      <c r="N508" s="25">
        <f>'Combined Retirement'!$C$18/12</f>
        <v>39153.069999999992</v>
      </c>
      <c r="O508" s="25">
        <f t="shared" si="265"/>
        <v>11160.82546143035</v>
      </c>
      <c r="P508" s="25">
        <f t="shared" si="266"/>
        <v>27992.244538569641</v>
      </c>
      <c r="Q508" s="25">
        <f t="array" aca="1" ref="Q508" ca="1">INDEX('Isaac 401k'!L:L,MATCH('Retirement Calculator'!A508,'Isaac 401k'!N:N,0),0)</f>
        <v>1895822.8537326099</v>
      </c>
      <c r="R508" s="25">
        <f t="array" aca="1" ref="R508" ca="1">INDEX('Lorri 401b'!L:L,MATCH('Retirement Calculator'!A508,'Lorri 401b'!N:N,0),0)</f>
        <v>2691331.4491213318</v>
      </c>
      <c r="S508" s="25">
        <f t="shared" ca="1" si="267"/>
        <v>4587154.3028539419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3525.4531757812501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7820.4732791855868</v>
      </c>
      <c r="K509" s="25">
        <f t="shared" si="264"/>
        <v>20171.771259384055</v>
      </c>
      <c r="L509" s="25"/>
      <c r="N509" s="25">
        <f>'Combined Retirement'!$C$18/12</f>
        <v>39153.069999999992</v>
      </c>
      <c r="O509" s="25">
        <f t="shared" si="265"/>
        <v>11160.82546143035</v>
      </c>
      <c r="P509" s="25">
        <f t="shared" si="266"/>
        <v>27992.244538569641</v>
      </c>
      <c r="Q509" s="25">
        <f t="array" aca="1" ref="Q509" ca="1">INDEX('Isaac 401k'!L:L,MATCH('Retirement Calculator'!A509,'Isaac 401k'!N:N,0),0)</f>
        <v>1895869.0570386469</v>
      </c>
      <c r="R509" s="25">
        <f t="array" aca="1" ref="R509" ca="1">INDEX('Lorri 401b'!L:L,MATCH('Retirement Calculator'!A509,'Lorri 401b'!N:N,0),0)</f>
        <v>2682289.5098530389</v>
      </c>
      <c r="S509" s="25">
        <f t="shared" ca="1" si="267"/>
        <v>4578158.5668916861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3525.4531757812501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7820.4732791855868</v>
      </c>
      <c r="K510" s="25">
        <f t="shared" si="264"/>
        <v>20171.771259384055</v>
      </c>
      <c r="L510" s="25"/>
      <c r="N510" s="25">
        <f>'Combined Retirement'!$C$18/12</f>
        <v>39153.069999999992</v>
      </c>
      <c r="O510" s="25">
        <f t="shared" si="265"/>
        <v>11160.82546143035</v>
      </c>
      <c r="P510" s="25">
        <f t="shared" si="266"/>
        <v>27992.244538569641</v>
      </c>
      <c r="Q510" s="25">
        <f t="array" aca="1" ref="Q510" ca="1">INDEX('Isaac 401k'!L:L,MATCH('Retirement Calculator'!A510,'Isaac 401k'!N:N,0),0)</f>
        <v>1895915.452858459</v>
      </c>
      <c r="R510" s="25">
        <f t="array" aca="1" ref="R510" ca="1">INDEX('Lorri 401b'!L:L,MATCH('Retirement Calculator'!A510,'Lorri 401b'!N:N,0),0)</f>
        <v>2673209.895837795</v>
      </c>
      <c r="S510" s="25">
        <f t="shared" ca="1" si="267"/>
        <v>4569125.3486962542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3525.4531757812501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7820.4732791855868</v>
      </c>
      <c r="K511" s="25">
        <f t="shared" si="264"/>
        <v>20171.771259384055</v>
      </c>
      <c r="L511" s="25"/>
      <c r="N511" s="25">
        <f>'Combined Retirement'!$C$18/12</f>
        <v>39153.069999999992</v>
      </c>
      <c r="O511" s="25">
        <f t="shared" si="265"/>
        <v>11160.82546143035</v>
      </c>
      <c r="P511" s="25">
        <f t="shared" si="266"/>
        <v>27992.244538569641</v>
      </c>
      <c r="Q511" s="25">
        <f t="array" aca="1" ref="Q511" ca="1">INDEX('Isaac 401k'!L:L,MATCH('Retirement Calculator'!A511,'Isaac 401k'!N:N,0),0)</f>
        <v>1895962.041994187</v>
      </c>
      <c r="R511" s="25">
        <f t="array" aca="1" ref="R511" ca="1">INDEX('Lorri 401b'!L:L,MATCH('Retirement Calculator'!A511,'Lorri 401b'!N:N,0),0)</f>
        <v>2664092.4500974873</v>
      </c>
      <c r="S511" s="25">
        <f t="shared" ca="1" si="267"/>
        <v>4560054.4920916744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3525.4531757812501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7820.4732791855868</v>
      </c>
      <c r="K512" s="25">
        <f t="shared" si="264"/>
        <v>20171.771259384055</v>
      </c>
      <c r="L512" s="25"/>
      <c r="N512" s="25">
        <f>'Combined Retirement'!$C$18/12</f>
        <v>39153.069999999992</v>
      </c>
      <c r="O512" s="25">
        <f t="shared" si="265"/>
        <v>11160.82546143035</v>
      </c>
      <c r="P512" s="25">
        <f t="shared" si="266"/>
        <v>27992.244538569641</v>
      </c>
      <c r="Q512" s="25">
        <f t="array" aca="1" ref="Q512" ca="1">INDEX('Isaac 401k'!L:L,MATCH('Retirement Calculator'!A512,'Isaac 401k'!N:N,0),0)</f>
        <v>1896008.8252513139</v>
      </c>
      <c r="R512" s="25">
        <f t="array" aca="1" ref="R512" ca="1">INDEX('Lorri 401b'!L:L,MATCH('Retirement Calculator'!A512,'Lorri 401b'!N:N,0),0)</f>
        <v>2654937.0149999284</v>
      </c>
      <c r="S512" s="25">
        <f t="shared" ca="1" si="267"/>
        <v>4550945.8402512427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3525.4531757812501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7820.4732791855868</v>
      </c>
      <c r="K513" s="25">
        <f t="shared" si="264"/>
        <v>20171.771259384055</v>
      </c>
      <c r="L513" s="25"/>
      <c r="N513" s="25">
        <f>'Combined Retirement'!$C$18/12</f>
        <v>39153.069999999992</v>
      </c>
      <c r="O513" s="25">
        <f t="shared" si="265"/>
        <v>11160.82546143035</v>
      </c>
      <c r="P513" s="25">
        <f t="shared" si="266"/>
        <v>27992.244538569641</v>
      </c>
      <c r="Q513" s="25">
        <f t="array" aca="1" ref="Q513" ca="1">INDEX('Isaac 401k'!L:L,MATCH('Retirement Calculator'!A513,'Isaac 401k'!N:N,0),0)</f>
        <v>1896055.8034386788</v>
      </c>
      <c r="R513" s="25">
        <f t="array" aca="1" ref="R513" ca="1">INDEX('Lorri 401b'!L:L,MATCH('Retirement Calculator'!A513,'Lorri 401b'!N:N,0),0)</f>
        <v>2645743.4322561296</v>
      </c>
      <c r="S513" s="25">
        <f t="shared" ca="1" si="267"/>
        <v>4541799.2356948089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3525.4531757812501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7820.4732791855868</v>
      </c>
      <c r="K514" s="25">
        <f t="shared" si="264"/>
        <v>20171.771259384055</v>
      </c>
      <c r="L514" s="25"/>
      <c r="N514" s="25">
        <f>'Combined Retirement'!$C$18/12</f>
        <v>39153.069999999992</v>
      </c>
      <c r="O514" s="25">
        <f t="shared" si="265"/>
        <v>11160.82546143035</v>
      </c>
      <c r="P514" s="25">
        <f t="shared" si="266"/>
        <v>27992.244538569641</v>
      </c>
      <c r="Q514" s="25">
        <f t="array" aca="1" ref="Q514" ca="1">INDEX('Isaac 401k'!L:L,MATCH('Retirement Calculator'!A514,'Isaac 401k'!N:N,0),0)</f>
        <v>1896102.9773684912</v>
      </c>
      <c r="R514" s="25">
        <f t="array" aca="1" ref="R514" ca="1">INDEX('Lorri 401b'!L:L,MATCH('Retirement Calculator'!A514,'Lorri 401b'!N:N,0),0)</f>
        <v>2636511.542917565</v>
      </c>
      <c r="S514" s="25">
        <f t="shared" ca="1" si="267"/>
        <v>4532614.5202860562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3525.4531757812501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7820.4732791855868</v>
      </c>
      <c r="K515" s="25">
        <f t="shared" si="264"/>
        <v>20171.771259384055</v>
      </c>
      <c r="L515" s="25"/>
      <c r="N515" s="25">
        <f>'Combined Retirement'!$C$18/12</f>
        <v>39153.069999999992</v>
      </c>
      <c r="O515" s="25">
        <f t="shared" si="265"/>
        <v>11160.82546143035</v>
      </c>
      <c r="P515" s="25">
        <f t="shared" si="266"/>
        <v>27992.244538569641</v>
      </c>
      <c r="Q515" s="25">
        <f t="array" aca="1" ref="Q515" ca="1">INDEX('Isaac 401k'!L:L,MATCH('Retirement Calculator'!A515,'Isaac 401k'!N:N,0),0)</f>
        <v>1896150.3478563444</v>
      </c>
      <c r="R515" s="25">
        <f t="array" aca="1" ref="R515" ca="1">INDEX('Lorri 401b'!L:L,MATCH('Retirement Calculator'!A515,'Lorri 401b'!N:N,0),0)</f>
        <v>2627241.187373423</v>
      </c>
      <c r="S515" s="25">
        <f t="shared" ca="1" si="267"/>
        <v>4523391.5352297677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3525.4531757812501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7820.4732791855868</v>
      </c>
      <c r="K516" s="25">
        <f t="shared" si="264"/>
        <v>20171.771259384055</v>
      </c>
      <c r="L516" s="25"/>
      <c r="N516" s="25">
        <f>'Combined Retirement'!$C$18/12</f>
        <v>39153.069999999992</v>
      </c>
      <c r="O516" s="25">
        <f t="shared" si="265"/>
        <v>11160.82546143035</v>
      </c>
      <c r="P516" s="25">
        <f t="shared" si="266"/>
        <v>27992.244538569641</v>
      </c>
      <c r="Q516" s="25">
        <f t="array" aca="1" ref="Q516" ca="1">INDEX('Isaac 401k'!L:L,MATCH('Retirement Calculator'!A516,'Isaac 401k'!N:N,0),0)</f>
        <v>1896197.9157212302</v>
      </c>
      <c r="R516" s="25">
        <f t="array" aca="1" ref="R516" ca="1">INDEX('Lorri 401b'!L:L,MATCH('Retirement Calculator'!A516,'Lorri 401b'!N:N,0),0)</f>
        <v>2617932.2053478472</v>
      </c>
      <c r="S516" s="25">
        <f t="shared" ca="1" si="267"/>
        <v>4514130.1210690774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3525.4531757812501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7820.4732791855868</v>
      </c>
      <c r="K517" s="25">
        <f t="shared" si="264"/>
        <v>20171.771259384055</v>
      </c>
      <c r="L517" s="25"/>
      <c r="N517" s="25">
        <f>'Combined Retirement'!$C$18/12</f>
        <v>39153.069999999992</v>
      </c>
      <c r="O517" s="25">
        <f t="shared" si="265"/>
        <v>11160.82546143035</v>
      </c>
      <c r="P517" s="25">
        <f t="shared" si="266"/>
        <v>27992.244538569641</v>
      </c>
      <c r="Q517" s="25">
        <f t="array" aca="1" ref="Q517" ca="1">INDEX('Isaac 401k'!L:L,MATCH('Retirement Calculator'!A517,'Isaac 401k'!N:N,0),0)</f>
        <v>1896245.6817855532</v>
      </c>
      <c r="R517" s="25">
        <f t="array" aca="1" ref="R517" ca="1">INDEX('Lorri 401b'!L:L,MATCH('Retirement Calculator'!A517,'Lorri 401b'!N:N,0),0)</f>
        <v>2608584.435897165</v>
      </c>
      <c r="S517" s="25">
        <f t="shared" ca="1" si="267"/>
        <v>4504830.1176827177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3525.4531757812501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7820.4732791855868</v>
      </c>
      <c r="K518" s="25">
        <f t="shared" si="264"/>
        <v>20171.771259384055</v>
      </c>
      <c r="L518" s="25"/>
      <c r="N518" s="25">
        <f>'Combined Retirement'!$C$18/12</f>
        <v>39153.069999999992</v>
      </c>
      <c r="O518" s="25">
        <f t="shared" si="265"/>
        <v>11160.82546143035</v>
      </c>
      <c r="P518" s="25">
        <f t="shared" si="266"/>
        <v>27992.244538569641</v>
      </c>
      <c r="Q518" s="25">
        <f t="array" aca="1" ref="Q518" ca="1">INDEX('Isaac 401k'!L:L,MATCH('Retirement Calculator'!A518,'Isaac 401k'!N:N,0),0)</f>
        <v>1896293.6468751442</v>
      </c>
      <c r="R518" s="25">
        <f t="array" aca="1" ref="R518" ca="1">INDEX('Lorri 401b'!L:L,MATCH('Retirement Calculator'!A518,'Lorri 401b'!N:N,0),0)</f>
        <v>2599197.717407105</v>
      </c>
      <c r="S518" s="25">
        <f t="shared" ca="1" si="267"/>
        <v>4495491.3642822495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3525.4531757812501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7820.4732791855868</v>
      </c>
      <c r="K519" s="25">
        <f t="shared" si="264"/>
        <v>20171.771259384055</v>
      </c>
      <c r="L519" s="25"/>
      <c r="N519" s="25">
        <f>'Combined Retirement'!$C$18/12</f>
        <v>39153.069999999992</v>
      </c>
      <c r="O519" s="25">
        <f t="shared" si="265"/>
        <v>11160.82546143035</v>
      </c>
      <c r="P519" s="25">
        <f t="shared" si="266"/>
        <v>27992.244538569641</v>
      </c>
      <c r="Q519" s="25">
        <f t="array" aca="1" ref="Q519" ca="1">INDEX('Isaac 401k'!L:L,MATCH('Retirement Calculator'!A519,'Isaac 401k'!N:N,0),0)</f>
        <v>1896341.8118192751</v>
      </c>
      <c r="R519" s="25">
        <f t="array" aca="1" ref="R519" ca="1">INDEX('Lorri 401b'!L:L,MATCH('Retirement Calculator'!A519,'Lorri 401b'!N:N,0),0)</f>
        <v>2589771.8875900027</v>
      </c>
      <c r="S519" s="25">
        <f t="shared" ca="1" si="267"/>
        <v>4486113.6994092781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3525.4531757812501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7820.4732791855868</v>
      </c>
      <c r="K520" s="25">
        <f t="shared" si="264"/>
        <v>20171.771259384055</v>
      </c>
      <c r="L520" s="25"/>
      <c r="N520" s="25">
        <f>'Combined Retirement'!$C$18/12</f>
        <v>39153.069999999992</v>
      </c>
      <c r="O520" s="25">
        <f t="shared" si="265"/>
        <v>11160.82546143035</v>
      </c>
      <c r="P520" s="25">
        <f t="shared" si="266"/>
        <v>27992.244538569641</v>
      </c>
      <c r="Q520" s="25">
        <f t="array" aca="1" ref="Q520" ca="1">INDEX('Isaac 401k'!L:L,MATCH('Retirement Calculator'!A520,'Isaac 401k'!N:N,0),0)</f>
        <v>1896390.1774506732</v>
      </c>
      <c r="R520" s="25">
        <f t="array" aca="1" ref="R520" ca="1">INDEX('Lorri 401b'!L:L,MATCH('Retirement Calculator'!A520,'Lorri 401b'!N:N,0),0)</f>
        <v>2580306.783481996</v>
      </c>
      <c r="S520" s="25">
        <f t="shared" ca="1" si="267"/>
        <v>4476696.9609326692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3525.4531757812501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7820.4732791855868</v>
      </c>
      <c r="K521" s="25">
        <f t="shared" ref="K521:K775" si="524">IF(C521&lt;59.5,0,IF(C521&lt;$B$7,0,P521*$K$7))</f>
        <v>20171.771259384055</v>
      </c>
      <c r="L521" s="25"/>
      <c r="N521" s="25">
        <f>'Combined Retirement'!$C$18/12</f>
        <v>39153.069999999992</v>
      </c>
      <c r="O521" s="25">
        <f t="shared" ref="O521:O775" si="525">SUM(E521:I521)</f>
        <v>11160.82546143035</v>
      </c>
      <c r="P521" s="25">
        <f t="shared" ref="P521:P775" si="526">N521-O521</f>
        <v>27992.244538569641</v>
      </c>
      <c r="Q521" s="25">
        <f t="array" aca="1" ref="Q521" ca="1">INDEX('Isaac 401k'!L:L,MATCH('Retirement Calculator'!A521,'Isaac 401k'!N:N,0),0)</f>
        <v>1896438.7446055354</v>
      </c>
      <c r="R521" s="25">
        <f t="array" aca="1" ref="R521" ca="1">INDEX('Lorri 401b'!L:L,MATCH('Retirement Calculator'!A521,'Lorri 401b'!N:N,0),0)</f>
        <v>2570802.2414402058</v>
      </c>
      <c r="S521" s="25">
        <f t="shared" ref="S521:S775" ca="1" si="527">SUM(Q521:R521)</f>
        <v>4467240.9860457415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3525.4531757812501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7820.4732791855868</v>
      </c>
      <c r="K522" s="25">
        <f t="shared" si="524"/>
        <v>20171.771259384055</v>
      </c>
      <c r="L522" s="25"/>
      <c r="N522" s="25">
        <f>'Combined Retirement'!$C$18/12</f>
        <v>39153.069999999992</v>
      </c>
      <c r="O522" s="25">
        <f t="shared" si="525"/>
        <v>11160.82546143035</v>
      </c>
      <c r="P522" s="25">
        <f t="shared" si="526"/>
        <v>27992.244538569641</v>
      </c>
      <c r="Q522" s="25">
        <f t="array" aca="1" ref="Q522" ca="1">INDEX('Isaac 401k'!L:L,MATCH('Retirement Calculator'!A522,'Isaac 401k'!N:N,0),0)</f>
        <v>1896487.5141235429</v>
      </c>
      <c r="R522" s="25">
        <f t="array" aca="1" ref="R522" ca="1">INDEX('Lorri 401b'!L:L,MATCH('Retirement Calculator'!A522,'Lorri 401b'!N:N,0),0)</f>
        <v>2561258.0971399085</v>
      </c>
      <c r="S522" s="25">
        <f t="shared" ca="1" si="527"/>
        <v>4457745.6112634512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3525.4531757812501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7820.4732791855868</v>
      </c>
      <c r="K523" s="25">
        <f t="shared" si="524"/>
        <v>20171.771259384055</v>
      </c>
      <c r="L523" s="25"/>
      <c r="N523" s="25">
        <f>'Combined Retirement'!$C$18/12</f>
        <v>39153.069999999992</v>
      </c>
      <c r="O523" s="25">
        <f t="shared" si="525"/>
        <v>11160.82546143035</v>
      </c>
      <c r="P523" s="25">
        <f t="shared" si="526"/>
        <v>27992.244538569641</v>
      </c>
      <c r="Q523" s="25">
        <f t="array" aca="1" ref="Q523" ca="1">INDEX('Isaac 401k'!L:L,MATCH('Retirement Calculator'!A523,'Isaac 401k'!N:N,0),0)</f>
        <v>1896536.4868478754</v>
      </c>
      <c r="R523" s="25">
        <f t="array" aca="1" ref="R523" ca="1">INDEX('Lorri 401b'!L:L,MATCH('Retirement Calculator'!A523,'Lorri 401b'!N:N,0),0)</f>
        <v>2551674.1855716929</v>
      </c>
      <c r="S523" s="25">
        <f t="shared" ca="1" si="527"/>
        <v>4448210.6724195685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3525.4531757812501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7820.4732791855868</v>
      </c>
      <c r="K524" s="25">
        <f t="shared" si="524"/>
        <v>20171.771259384055</v>
      </c>
      <c r="L524" s="25"/>
      <c r="N524" s="25">
        <f>'Combined Retirement'!$C$18/12</f>
        <v>39153.069999999992</v>
      </c>
      <c r="O524" s="25">
        <f t="shared" si="525"/>
        <v>11160.82546143035</v>
      </c>
      <c r="P524" s="25">
        <f t="shared" si="526"/>
        <v>27992.244538569641</v>
      </c>
      <c r="Q524" s="25">
        <f t="array" aca="1" ref="Q524" ca="1">INDEX('Isaac 401k'!L:L,MATCH('Retirement Calculator'!A524,'Isaac 401k'!N:N,0),0)</f>
        <v>1896585.6636252261</v>
      </c>
      <c r="R524" s="25">
        <f t="array" aca="1" ref="R524" ca="1">INDEX('Lorri 401b'!L:L,MATCH('Retirement Calculator'!A524,'Lorri 401b'!N:N,0),0)</f>
        <v>2542050.3410386099</v>
      </c>
      <c r="S524" s="25">
        <f t="shared" ca="1" si="527"/>
        <v>4438636.0046638362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3525.4531757812501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7820.4732791855868</v>
      </c>
      <c r="K525" s="25">
        <f t="shared" si="524"/>
        <v>20171.771259384055</v>
      </c>
      <c r="L525" s="25"/>
      <c r="N525" s="25">
        <f>'Combined Retirement'!$C$18/12</f>
        <v>39153.069999999992</v>
      </c>
      <c r="O525" s="25">
        <f t="shared" si="525"/>
        <v>11160.82546143035</v>
      </c>
      <c r="P525" s="25">
        <f t="shared" si="526"/>
        <v>27992.244538569641</v>
      </c>
      <c r="Q525" s="25">
        <f t="array" aca="1" ref="Q525" ca="1">INDEX('Isaac 401k'!L:L,MATCH('Retirement Calculator'!A525,'Isaac 401k'!N:N,0),0)</f>
        <v>1896635.0453058158</v>
      </c>
      <c r="R525" s="25">
        <f t="array" aca="1" ref="R525" ca="1">INDEX('Lorri 401b'!L:L,MATCH('Retirement Calculator'!A525,'Lorri 401b'!N:N,0),0)</f>
        <v>2532386.3971533058</v>
      </c>
      <c r="S525" s="25">
        <f t="shared" ca="1" si="527"/>
        <v>4429021.4424591213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3525.4531757812501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7820.4732791855868</v>
      </c>
      <c r="K526" s="25">
        <f t="shared" si="524"/>
        <v>20171.771259384055</v>
      </c>
      <c r="L526" s="25"/>
      <c r="N526" s="25">
        <f>'Combined Retirement'!$C$18/12</f>
        <v>39153.069999999992</v>
      </c>
      <c r="O526" s="25">
        <f t="shared" si="525"/>
        <v>11160.82546143035</v>
      </c>
      <c r="P526" s="25">
        <f t="shared" si="526"/>
        <v>27992.244538569641</v>
      </c>
      <c r="Q526" s="25">
        <f t="array" aca="1" ref="Q526" ca="1">INDEX('Isaac 401k'!L:L,MATCH('Retirement Calculator'!A526,'Isaac 401k'!N:N,0),0)</f>
        <v>1896684.6327434077</v>
      </c>
      <c r="R526" s="25">
        <f t="array" aca="1" ref="R526" ca="1">INDEX('Lorri 401b'!L:L,MATCH('Retirement Calculator'!A526,'Lorri 401b'!N:N,0),0)</f>
        <v>2522682.186835146</v>
      </c>
      <c r="S526" s="25">
        <f t="shared" ca="1" si="527"/>
        <v>4419366.8195785535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3525.4531757812501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7820.4732791855868</v>
      </c>
      <c r="K527" s="25">
        <f t="shared" si="524"/>
        <v>20171.771259384055</v>
      </c>
      <c r="L527" s="25"/>
      <c r="N527" s="25">
        <f>'Combined Retirement'!$C$18/12</f>
        <v>39153.069999999992</v>
      </c>
      <c r="O527" s="25">
        <f t="shared" si="525"/>
        <v>11160.82546143035</v>
      </c>
      <c r="P527" s="25">
        <f t="shared" si="526"/>
        <v>27992.244538569641</v>
      </c>
      <c r="Q527" s="25">
        <f t="array" aca="1" ref="Q527" ca="1">INDEX('Isaac 401k'!L:L,MATCH('Retirement Calculator'!A527,'Isaac 401k'!N:N,0),0)</f>
        <v>1896734.4267953231</v>
      </c>
      <c r="R527" s="25">
        <f t="array" aca="1" ref="R527" ca="1">INDEX('Lorri 401b'!L:L,MATCH('Retirement Calculator'!A527,'Lorri 401b'!N:N,0),0)</f>
        <v>2512937.5423073275</v>
      </c>
      <c r="S527" s="25">
        <f t="shared" ca="1" si="527"/>
        <v>4409671.9691026509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3525.4531757812501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7820.4732791855868</v>
      </c>
      <c r="K528" s="25">
        <f t="shared" si="524"/>
        <v>20171.771259384055</v>
      </c>
      <c r="L528" s="25"/>
      <c r="N528" s="25">
        <f>'Combined Retirement'!$C$18/12</f>
        <v>39153.069999999992</v>
      </c>
      <c r="O528" s="25">
        <f t="shared" si="525"/>
        <v>11160.82546143035</v>
      </c>
      <c r="P528" s="25">
        <f t="shared" si="526"/>
        <v>27992.244538569641</v>
      </c>
      <c r="Q528" s="25">
        <f t="array" aca="1" ref="Q528" ca="1">INDEX('Isaac 401k'!L:L,MATCH('Retirement Calculator'!A528,'Isaac 401k'!N:N,0),0)</f>
        <v>1896784.4283224547</v>
      </c>
      <c r="R528" s="25">
        <f t="array" aca="1" ref="R528" ca="1">INDEX('Lorri 401b'!L:L,MATCH('Retirement Calculator'!A528,'Lorri 401b'!N:N,0),0)</f>
        <v>2503152.2950939764</v>
      </c>
      <c r="S528" s="25">
        <f t="shared" ca="1" si="527"/>
        <v>4399936.7234164309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3525.4531757812501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7820.4732791855868</v>
      </c>
      <c r="K529" s="25">
        <f t="shared" si="524"/>
        <v>20171.771259384055</v>
      </c>
      <c r="L529" s="25"/>
      <c r="N529" s="25">
        <f>'Combined Retirement'!$C$18/12</f>
        <v>39153.069999999992</v>
      </c>
      <c r="O529" s="25">
        <f t="shared" si="525"/>
        <v>11160.82546143035</v>
      </c>
      <c r="P529" s="25">
        <f t="shared" si="526"/>
        <v>27992.244538569641</v>
      </c>
      <c r="Q529" s="25">
        <f t="array" aca="1" ref="Q529" ca="1">INDEX('Isaac 401k'!L:L,MATCH('Retirement Calculator'!A529,'Isaac 401k'!N:N,0),0)</f>
        <v>1896834.6381892827</v>
      </c>
      <c r="R529" s="25">
        <f t="array" aca="1" ref="R529" ca="1">INDEX('Lorri 401b'!L:L,MATCH('Retirement Calculator'!A529,'Lorri 401b'!N:N,0),0)</f>
        <v>2493326.2760172365</v>
      </c>
      <c r="S529" s="25">
        <f t="shared" ca="1" si="527"/>
        <v>4390160.9142065197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3525.4531757812501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7820.4732791855868</v>
      </c>
      <c r="K530" s="25">
        <f t="shared" si="524"/>
        <v>20171.771259384055</v>
      </c>
      <c r="L530" s="25"/>
      <c r="N530" s="25">
        <f>'Combined Retirement'!$C$18/12</f>
        <v>39153.069999999992</v>
      </c>
      <c r="O530" s="25">
        <f t="shared" si="525"/>
        <v>11160.82546143035</v>
      </c>
      <c r="P530" s="25">
        <f t="shared" si="526"/>
        <v>27992.244538569641</v>
      </c>
      <c r="Q530" s="25">
        <f t="array" aca="1" ref="Q530" ca="1">INDEX('Isaac 401k'!L:L,MATCH('Retirement Calculator'!A530,'Isaac 401k'!N:N,0),0)</f>
        <v>1896885.0572638891</v>
      </c>
      <c r="R530" s="25">
        <f t="array" aca="1" ref="R530" ca="1">INDEX('Lorri 401b'!L:L,MATCH('Retirement Calculator'!A530,'Lorri 401b'!N:N,0),0)</f>
        <v>2483459.3151943432</v>
      </c>
      <c r="S530" s="25">
        <f t="shared" ca="1" si="527"/>
        <v>4380344.3724582326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3525.4531757812501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7820.4732791855868</v>
      </c>
      <c r="K531" s="25">
        <f t="shared" si="524"/>
        <v>20171.771259384055</v>
      </c>
      <c r="L531" s="25"/>
      <c r="N531" s="25">
        <f>'Combined Retirement'!$C$18/12</f>
        <v>39153.069999999992</v>
      </c>
      <c r="O531" s="25">
        <f t="shared" si="525"/>
        <v>11160.82546143035</v>
      </c>
      <c r="P531" s="25">
        <f t="shared" si="526"/>
        <v>27992.244538569641</v>
      </c>
      <c r="Q531" s="25">
        <f t="array" aca="1" ref="Q531" ca="1">INDEX('Isaac 401k'!L:L,MATCH('Retirement Calculator'!A531,'Isaac 401k'!N:N,0),0)</f>
        <v>1896935.6864179731</v>
      </c>
      <c r="R531" s="25">
        <f t="array" aca="1" ref="R531" ca="1">INDEX('Lorri 401b'!L:L,MATCH('Retirement Calculator'!A531,'Lorri 401b'!N:N,0),0)</f>
        <v>2473551.2420346881</v>
      </c>
      <c r="S531" s="25">
        <f t="shared" ca="1" si="527"/>
        <v>4370486.9284526613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3525.4531757812501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7820.4732791855868</v>
      </c>
      <c r="K532" s="25">
        <f t="shared" si="524"/>
        <v>20171.771259384055</v>
      </c>
      <c r="L532" s="25"/>
      <c r="N532" s="25">
        <f>'Combined Retirement'!$C$18/12</f>
        <v>39153.069999999992</v>
      </c>
      <c r="O532" s="25">
        <f t="shared" si="525"/>
        <v>11160.82546143035</v>
      </c>
      <c r="P532" s="25">
        <f t="shared" si="526"/>
        <v>27992.244538569641</v>
      </c>
      <c r="Q532" s="25">
        <f t="array" aca="1" ref="Q532" ca="1">INDEX('Isaac 401k'!L:L,MATCH('Retirement Calculator'!A532,'Isaac 401k'!N:N,0),0)</f>
        <v>1896986.5265268658</v>
      </c>
      <c r="R532" s="25">
        <f t="array" aca="1" ref="R532" ca="1">INDEX('Lorri 401b'!L:L,MATCH('Retirement Calculator'!A532,'Lorri 401b'!N:N,0),0)</f>
        <v>2463601.8852368677</v>
      </c>
      <c r="S532" s="25">
        <f t="shared" ca="1" si="527"/>
        <v>4360588.4117637333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3525.4531757812501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7820.4732791855868</v>
      </c>
      <c r="K533" s="25">
        <f t="shared" si="524"/>
        <v>20171.771259384055</v>
      </c>
      <c r="L533" s="25"/>
      <c r="N533" s="25">
        <f>'Combined Retirement'!$C$18/12</f>
        <v>39153.069999999992</v>
      </c>
      <c r="O533" s="25">
        <f t="shared" si="525"/>
        <v>11160.82546143035</v>
      </c>
      <c r="P533" s="25">
        <f t="shared" si="526"/>
        <v>27992.244538569641</v>
      </c>
      <c r="Q533" s="25">
        <f t="array" aca="1" ref="Q533" ca="1">INDEX('Isaac 401k'!L:L,MATCH('Retirement Calculator'!A533,'Isaac 401k'!N:N,0),0)</f>
        <v>1897037.5784695456</v>
      </c>
      <c r="R533" s="25">
        <f t="array" aca="1" ref="R533" ca="1">INDEX('Lorri 401b'!L:L,MATCH('Retirement Calculator'!A533,'Lorri 401b'!N:N,0),0)</f>
        <v>2453611.072785723</v>
      </c>
      <c r="S533" s="25">
        <f t="shared" ca="1" si="527"/>
        <v>4350648.6512552686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3525.4531757812501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7820.4732791855868</v>
      </c>
      <c r="K534" s="25">
        <f t="shared" si="524"/>
        <v>20171.771259384055</v>
      </c>
      <c r="L534" s="25"/>
      <c r="N534" s="25">
        <f>'Combined Retirement'!$C$18/12</f>
        <v>39153.069999999992</v>
      </c>
      <c r="O534" s="25">
        <f t="shared" si="525"/>
        <v>11160.82546143035</v>
      </c>
      <c r="P534" s="25">
        <f t="shared" si="526"/>
        <v>27992.244538569641</v>
      </c>
      <c r="Q534" s="25">
        <f t="array" aca="1" ref="Q534" ca="1">INDEX('Isaac 401k'!L:L,MATCH('Retirement Calculator'!A534,'Isaac 401k'!N:N,0),0)</f>
        <v>1897088.8431286532</v>
      </c>
      <c r="R534" s="25">
        <f t="array" aca="1" ref="R534" ca="1">INDEX('Lorri 401b'!L:L,MATCH('Retirement Calculator'!A534,'Lorri 401b'!N:N,0),0)</f>
        <v>2443578.6319493651</v>
      </c>
      <c r="S534" s="25">
        <f t="shared" ca="1" si="527"/>
        <v>4340667.4750780184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3525.4531757812501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7820.4732791855868</v>
      </c>
      <c r="K535" s="25">
        <f t="shared" si="524"/>
        <v>20171.771259384055</v>
      </c>
      <c r="L535" s="25"/>
      <c r="N535" s="25">
        <f>'Combined Retirement'!$C$18/12</f>
        <v>39153.069999999992</v>
      </c>
      <c r="O535" s="25">
        <f t="shared" si="525"/>
        <v>11160.82546143035</v>
      </c>
      <c r="P535" s="25">
        <f t="shared" si="526"/>
        <v>27992.244538569641</v>
      </c>
      <c r="Q535" s="25">
        <f t="array" aca="1" ref="Q535" ca="1">INDEX('Isaac 401k'!L:L,MATCH('Retirement Calculator'!A535,'Isaac 401k'!N:N,0),0)</f>
        <v>1897140.321390507</v>
      </c>
      <c r="R535" s="25">
        <f t="array" aca="1" ref="R535" ca="1">INDEX('Lorri 401b'!L:L,MATCH('Retirement Calculator'!A535,'Lorri 401b'!N:N,0),0)</f>
        <v>2433504.3892761893</v>
      </c>
      <c r="S535" s="25">
        <f t="shared" ca="1" si="527"/>
        <v>4330644.7106666965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3525.4531757812501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7820.4732791855868</v>
      </c>
      <c r="K536" s="25">
        <f t="shared" si="524"/>
        <v>20171.771259384055</v>
      </c>
      <c r="L536" s="25"/>
      <c r="N536" s="25">
        <f>'Combined Retirement'!$C$18/12</f>
        <v>39153.069999999992</v>
      </c>
      <c r="O536" s="25">
        <f t="shared" si="525"/>
        <v>11160.82546143035</v>
      </c>
      <c r="P536" s="25">
        <f t="shared" si="526"/>
        <v>27992.244538569641</v>
      </c>
      <c r="Q536" s="25">
        <f t="array" aca="1" ref="Q536" ca="1">INDEX('Isaac 401k'!L:L,MATCH('Retirement Calculator'!A536,'Isaac 401k'!N:N,0),0)</f>
        <v>1897192.0141451187</v>
      </c>
      <c r="R536" s="25">
        <f t="array" aca="1" ref="R536" ca="1">INDEX('Lorri 401b'!L:L,MATCH('Retirement Calculator'!A536,'Lorri 401b'!N:N,0),0)</f>
        <v>2423388.170591875</v>
      </c>
      <c r="S536" s="25">
        <f t="shared" ca="1" si="527"/>
        <v>4320580.1847369932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3525.4531757812501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7820.4732791855868</v>
      </c>
      <c r="K537" s="25">
        <f t="shared" si="524"/>
        <v>20171.771259384055</v>
      </c>
      <c r="L537" s="25"/>
      <c r="N537" s="25">
        <f>'Combined Retirement'!$C$18/12</f>
        <v>39153.069999999992</v>
      </c>
      <c r="O537" s="25">
        <f t="shared" si="525"/>
        <v>11160.82546143035</v>
      </c>
      <c r="P537" s="25">
        <f t="shared" si="526"/>
        <v>27992.244538569641</v>
      </c>
      <c r="Q537" s="25">
        <f t="array" aca="1" ref="Q537" ca="1">INDEX('Isaac 401k'!L:L,MATCH('Retirement Calculator'!A537,'Isaac 401k'!N:N,0),0)</f>
        <v>1897243.9222862078</v>
      </c>
      <c r="R537" s="25">
        <f t="array" aca="1" ref="R537" ca="1">INDEX('Lorri 401b'!L:L,MATCH('Retirement Calculator'!A537,'Lorri 401b'!N:N,0),0)</f>
        <v>2413229.8009963762</v>
      </c>
      <c r="S537" s="25">
        <f t="shared" ca="1" si="527"/>
        <v>4310473.723282584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3525.4531757812501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7820.4732791855868</v>
      </c>
      <c r="K538" s="25">
        <f t="shared" si="524"/>
        <v>20171.771259384055</v>
      </c>
      <c r="L538" s="25"/>
      <c r="N538" s="25">
        <f>'Combined Retirement'!$C$18/12</f>
        <v>39153.069999999992</v>
      </c>
      <c r="O538" s="25">
        <f t="shared" si="525"/>
        <v>11160.82546143035</v>
      </c>
      <c r="P538" s="25">
        <f t="shared" si="526"/>
        <v>27992.244538569641</v>
      </c>
      <c r="Q538" s="25">
        <f t="array" aca="1" ref="Q538" ca="1">INDEX('Isaac 401k'!L:L,MATCH('Retirement Calculator'!A538,'Isaac 401k'!N:N,0),0)</f>
        <v>1897296.0467112181</v>
      </c>
      <c r="R538" s="25">
        <f t="array" aca="1" ref="R538" ca="1">INDEX('Lorri 401b'!L:L,MATCH('Retirement Calculator'!A538,'Lorri 401b'!N:N,0),0)</f>
        <v>2403029.1048608962</v>
      </c>
      <c r="S538" s="25">
        <f t="shared" ca="1" si="527"/>
        <v>4300325.1515721139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3525.4531757812501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7820.4732791855868</v>
      </c>
      <c r="K539" s="25">
        <f t="shared" si="524"/>
        <v>20171.771259384055</v>
      </c>
      <c r="L539" s="25"/>
      <c r="N539" s="25">
        <f>'Combined Retirement'!$C$18/12</f>
        <v>39153.069999999992</v>
      </c>
      <c r="O539" s="25">
        <f t="shared" si="525"/>
        <v>11160.82546143035</v>
      </c>
      <c r="P539" s="25">
        <f t="shared" si="526"/>
        <v>27992.244538569641</v>
      </c>
      <c r="Q539" s="25">
        <f t="array" aca="1" ref="Q539" ca="1">INDEX('Isaac 401k'!L:L,MATCH('Retirement Calculator'!A539,'Isaac 401k'!N:N,0),0)</f>
        <v>1897348.3883213326</v>
      </c>
      <c r="R539" s="25">
        <f t="array" aca="1" ref="R539" ca="1">INDEX('Lorri 401b'!L:L,MATCH('Retirement Calculator'!A539,'Lorri 401b'!N:N,0),0)</f>
        <v>2392785.9058248517</v>
      </c>
      <c r="S539" s="25">
        <f t="shared" ca="1" si="527"/>
        <v>4290134.2941461839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3525.4531757812501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7820.4732791855868</v>
      </c>
      <c r="K540" s="25">
        <f t="shared" si="524"/>
        <v>20171.771259384055</v>
      </c>
      <c r="L540" s="25"/>
      <c r="N540" s="25">
        <f>'Combined Retirement'!$C$18/12</f>
        <v>39153.069999999992</v>
      </c>
      <c r="O540" s="25">
        <f t="shared" si="525"/>
        <v>11160.82546143035</v>
      </c>
      <c r="P540" s="25">
        <f t="shared" si="526"/>
        <v>27992.244538569641</v>
      </c>
      <c r="Q540" s="25">
        <f t="array" aca="1" ref="Q540" ca="1">INDEX('Isaac 401k'!L:L,MATCH('Retirement Calculator'!A540,'Isaac 401k'!N:N,0),0)</f>
        <v>1897400.9480214894</v>
      </c>
      <c r="R540" s="25">
        <f t="array" aca="1" ref="R540" ca="1">INDEX('Lorri 401b'!L:L,MATCH('Retirement Calculator'!A540,'Lorri 401b'!N:N,0),0)</f>
        <v>2382500.0267928238</v>
      </c>
      <c r="S540" s="25">
        <f t="shared" ca="1" si="527"/>
        <v>4279900.9748143135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3525.4531757812501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7820.4732791855868</v>
      </c>
      <c r="K541" s="25">
        <f t="shared" si="524"/>
        <v>20171.771259384055</v>
      </c>
      <c r="L541" s="25"/>
      <c r="N541" s="25">
        <f>'Combined Retirement'!$C$18/12</f>
        <v>39153.069999999992</v>
      </c>
      <c r="O541" s="25">
        <f t="shared" si="525"/>
        <v>11160.82546143035</v>
      </c>
      <c r="P541" s="25">
        <f t="shared" si="526"/>
        <v>27992.244538569641</v>
      </c>
      <c r="Q541" s="25">
        <f t="array" aca="1" ref="Q541" ca="1">INDEX('Isaac 401k'!L:L,MATCH('Retirement Calculator'!A541,'Isaac 401k'!N:N,0),0)</f>
        <v>1897453.7267203967</v>
      </c>
      <c r="R541" s="25">
        <f t="array" aca="1" ref="R541" ca="1">INDEX('Lorri 401b'!L:L,MATCH('Retirement Calculator'!A541,'Lorri 401b'!N:N,0),0)</f>
        <v>2372171.2899314957</v>
      </c>
      <c r="S541" s="25">
        <f t="shared" ca="1" si="527"/>
        <v>4269625.0166518921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3525.4531757812501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7820.4732791855868</v>
      </c>
      <c r="K542" s="25">
        <f t="shared" si="524"/>
        <v>20171.771259384055</v>
      </c>
      <c r="L542" s="25"/>
      <c r="N542" s="25">
        <f>'Combined Retirement'!$C$18/12</f>
        <v>39153.069999999992</v>
      </c>
      <c r="O542" s="25">
        <f t="shared" si="525"/>
        <v>11160.82546143035</v>
      </c>
      <c r="P542" s="25">
        <f t="shared" si="526"/>
        <v>27992.244538569641</v>
      </c>
      <c r="Q542" s="25">
        <f t="array" aca="1" ref="Q542" ca="1">INDEX('Isaac 401k'!L:L,MATCH('Retirement Calculator'!A542,'Isaac 401k'!N:N,0),0)</f>
        <v>1897506.7253305495</v>
      </c>
      <c r="R542" s="25">
        <f t="array" aca="1" ref="R542" ca="1">INDEX('Lorri 401b'!L:L,MATCH('Retirement Calculator'!A542,'Lorri 401b'!N:N,0),0)</f>
        <v>2361799.5166665786</v>
      </c>
      <c r="S542" s="25">
        <f t="shared" ca="1" si="527"/>
        <v>4259306.2419971284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3525.4531757812501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7820.4732791855868</v>
      </c>
      <c r="K543" s="25">
        <f t="shared" si="524"/>
        <v>20171.771259384055</v>
      </c>
      <c r="L543" s="25"/>
      <c r="N543" s="25">
        <f>'Combined Retirement'!$C$18/12</f>
        <v>39153.069999999992</v>
      </c>
      <c r="O543" s="25">
        <f t="shared" si="525"/>
        <v>11160.82546143035</v>
      </c>
      <c r="P543" s="25">
        <f t="shared" si="526"/>
        <v>27992.244538569641</v>
      </c>
      <c r="Q543" s="25">
        <f t="array" aca="1" ref="Q543" ca="1">INDEX('Isaac 401k'!L:L,MATCH('Retirement Calculator'!A543,'Isaac 401k'!N:N,0),0)</f>
        <v>1897559.9447682446</v>
      </c>
      <c r="R543" s="25">
        <f t="array" aca="1" ref="R543" ca="1">INDEX('Lorri 401b'!L:L,MATCH('Retirement Calculator'!A543,'Lorri 401b'!N:N,0),0)</f>
        <v>2351384.5276797242</v>
      </c>
      <c r="S543" s="25">
        <f t="shared" ca="1" si="527"/>
        <v>4248944.472447969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3525.4531757812501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7820.4732791855868</v>
      </c>
      <c r="K544" s="25">
        <f t="shared" si="524"/>
        <v>20171.771259384055</v>
      </c>
      <c r="L544" s="25"/>
      <c r="N544" s="25">
        <f>'Combined Retirement'!$C$18/12</f>
        <v>39153.069999999992</v>
      </c>
      <c r="O544" s="25">
        <f t="shared" si="525"/>
        <v>11160.82546143035</v>
      </c>
      <c r="P544" s="25">
        <f t="shared" si="526"/>
        <v>27992.244538569641</v>
      </c>
      <c r="Q544" s="25">
        <f t="array" aca="1" ref="Q544" ca="1">INDEX('Isaac 401k'!L:L,MATCH('Retirement Calculator'!A544,'Isaac 401k'!N:N,0),0)</f>
        <v>1897613.3859535968</v>
      </c>
      <c r="R544" s="25">
        <f t="array" aca="1" ref="R544" ca="1">INDEX('Lorri 401b'!L:L,MATCH('Retirement Calculator'!A544,'Lorri 401b'!N:N,0),0)</f>
        <v>2340926.1429054248</v>
      </c>
      <c r="S544" s="25">
        <f t="shared" ca="1" si="527"/>
        <v>4238539.5288590211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3525.4531757812501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7820.4732791855868</v>
      </c>
      <c r="K545" s="25">
        <f t="shared" si="524"/>
        <v>20171.771259384055</v>
      </c>
      <c r="L545" s="25"/>
      <c r="N545" s="25">
        <f>'Combined Retirement'!$C$18/12</f>
        <v>39153.069999999992</v>
      </c>
      <c r="O545" s="25">
        <f t="shared" si="525"/>
        <v>11160.82546143035</v>
      </c>
      <c r="P545" s="25">
        <f t="shared" si="526"/>
        <v>27992.244538569641</v>
      </c>
      <c r="Q545" s="25">
        <f t="array" aca="1" ref="Q545" ca="1">INDEX('Isaac 401k'!L:L,MATCH('Retirement Calculator'!A545,'Isaac 401k'!N:N,0),0)</f>
        <v>1897667.0498105546</v>
      </c>
      <c r="R545" s="25">
        <f t="array" aca="1" ref="R545" ca="1">INDEX('Lorri 401b'!L:L,MATCH('Retirement Calculator'!A545,'Lorri 401b'!N:N,0),0)</f>
        <v>2330424.1815278991</v>
      </c>
      <c r="S545" s="25">
        <f t="shared" ca="1" si="527"/>
        <v>4228091.2313384535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3525.4531757812501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7820.4732791855868</v>
      </c>
      <c r="K546" s="25">
        <f t="shared" si="524"/>
        <v>20171.771259384055</v>
      </c>
      <c r="L546" s="25"/>
      <c r="N546" s="25">
        <f>'Combined Retirement'!$C$18/12</f>
        <v>39153.069999999992</v>
      </c>
      <c r="O546" s="25">
        <f t="shared" si="525"/>
        <v>11160.82546143035</v>
      </c>
      <c r="P546" s="25">
        <f t="shared" si="526"/>
        <v>27992.244538569641</v>
      </c>
      <c r="Q546" s="25">
        <f t="array" aca="1" ref="Q546" ca="1">INDEX('Isaac 401k'!L:L,MATCH('Retirement Calculator'!A546,'Isaac 401k'!N:N,0),0)</f>
        <v>1897720.9372669163</v>
      </c>
      <c r="R546" s="25">
        <f t="array" aca="1" ref="R546" ca="1">INDEX('Lorri 401b'!L:L,MATCH('Retirement Calculator'!A546,'Lorri 401b'!N:N,0),0)</f>
        <v>2319878.4619779671</v>
      </c>
      <c r="S546" s="25">
        <f t="shared" ca="1" si="527"/>
        <v>4217599.3992448831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3525.4531757812501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7820.4732791855868</v>
      </c>
      <c r="K547" s="25">
        <f t="shared" si="524"/>
        <v>20171.771259384055</v>
      </c>
      <c r="L547" s="25"/>
      <c r="N547" s="25">
        <f>'Combined Retirement'!$C$18/12</f>
        <v>39153.069999999992</v>
      </c>
      <c r="O547" s="25">
        <f t="shared" si="525"/>
        <v>11160.82546143035</v>
      </c>
      <c r="P547" s="25">
        <f t="shared" si="526"/>
        <v>27992.244538569641</v>
      </c>
      <c r="Q547" s="25">
        <f t="array" aca="1" ref="Q547" ca="1">INDEX('Isaac 401k'!L:L,MATCH('Retirement Calculator'!A547,'Isaac 401k'!N:N,0),0)</f>
        <v>1897775.0492543462</v>
      </c>
      <c r="R547" s="25">
        <f t="array" aca="1" ref="R547" ca="1">INDEX('Lorri 401b'!L:L,MATCH('Retirement Calculator'!A547,'Lorri 401b'!N:N,0),0)</f>
        <v>2309288.8019299102</v>
      </c>
      <c r="S547" s="25">
        <f t="shared" ca="1" si="527"/>
        <v>4207063.8511842564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3525.4531757812501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7820.4732791855868</v>
      </c>
      <c r="K548" s="25">
        <f t="shared" si="524"/>
        <v>20171.771259384055</v>
      </c>
      <c r="L548" s="25"/>
      <c r="N548" s="25">
        <f>'Combined Retirement'!$C$18/12</f>
        <v>39153.069999999992</v>
      </c>
      <c r="O548" s="25">
        <f t="shared" si="525"/>
        <v>11160.82546143035</v>
      </c>
      <c r="P548" s="25">
        <f t="shared" si="526"/>
        <v>27992.244538569641</v>
      </c>
      <c r="Q548" s="25">
        <f t="array" aca="1" ref="Q548" ca="1">INDEX('Isaac 401k'!L:L,MATCH('Retirement Calculator'!A548,'Isaac 401k'!N:N,0),0)</f>
        <v>1897829.3867083904</v>
      </c>
      <c r="R548" s="25">
        <f t="array" aca="1" ref="R548" ca="1">INDEX('Lorri 401b'!L:L,MATCH('Retirement Calculator'!A548,'Lorri 401b'!N:N,0),0)</f>
        <v>2298655.01829832</v>
      </c>
      <c r="S548" s="25">
        <f t="shared" ca="1" si="527"/>
        <v>4196484.4050067104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3525.4531757812501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7820.4732791855868</v>
      </c>
      <c r="K549" s="25">
        <f t="shared" si="524"/>
        <v>20171.771259384055</v>
      </c>
      <c r="L549" s="25"/>
      <c r="N549" s="25">
        <f>'Combined Retirement'!$C$18/12</f>
        <v>39153.069999999992</v>
      </c>
      <c r="O549" s="25">
        <f t="shared" si="525"/>
        <v>11160.82546143035</v>
      </c>
      <c r="P549" s="25">
        <f t="shared" si="526"/>
        <v>27992.244538569641</v>
      </c>
      <c r="Q549" s="25">
        <f t="array" aca="1" ref="Q549" ca="1">INDEX('Isaac 401k'!L:L,MATCH('Retirement Calculator'!A549,'Isaac 401k'!N:N,0),0)</f>
        <v>1897883.9505684932</v>
      </c>
      <c r="R549" s="25">
        <f t="array" aca="1" ref="R549" ca="1">INDEX('Lorri 401b'!L:L,MATCH('Retirement Calculator'!A549,'Lorri 401b'!N:N,0),0)</f>
        <v>2287976.9272349314</v>
      </c>
      <c r="S549" s="25">
        <f t="shared" ca="1" si="527"/>
        <v>4185860.8778034244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3525.4531757812501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7820.4732791855868</v>
      </c>
      <c r="K550" s="25">
        <f t="shared" si="524"/>
        <v>20171.771259384055</v>
      </c>
      <c r="L550" s="25"/>
      <c r="N550" s="25">
        <f>'Combined Retirement'!$C$18/12</f>
        <v>39153.069999999992</v>
      </c>
      <c r="O550" s="25">
        <f t="shared" si="525"/>
        <v>11160.82546143035</v>
      </c>
      <c r="P550" s="25">
        <f t="shared" si="526"/>
        <v>27992.244538569641</v>
      </c>
      <c r="Q550" s="25">
        <f t="array" aca="1" ref="Q550" ca="1">INDEX('Isaac 401k'!L:L,MATCH('Retirement Calculator'!A550,'Isaac 401k'!N:N,0),0)</f>
        <v>1897938.7417780131</v>
      </c>
      <c r="R550" s="25">
        <f t="array" aca="1" ref="R550" ca="1">INDEX('Lorri 401b'!L:L,MATCH('Retirement Calculator'!A550,'Lorri 401b'!N:N,0),0)</f>
        <v>2277254.3441254455</v>
      </c>
      <c r="S550" s="25">
        <f t="shared" ca="1" si="527"/>
        <v>4175193.0859034583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3525.4531757812501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7820.4732791855868</v>
      </c>
      <c r="K551" s="25">
        <f t="shared" si="524"/>
        <v>20171.771259384055</v>
      </c>
      <c r="L551" s="25"/>
      <c r="N551" s="25">
        <f>'Combined Retirement'!$C$18/12</f>
        <v>39153.069999999992</v>
      </c>
      <c r="O551" s="25">
        <f t="shared" si="525"/>
        <v>11160.82546143035</v>
      </c>
      <c r="P551" s="25">
        <f t="shared" si="526"/>
        <v>27992.244538569641</v>
      </c>
      <c r="Q551" s="25">
        <f t="array" aca="1" ref="Q551" ca="1">INDEX('Isaac 401k'!L:L,MATCH('Retirement Calculator'!A551,'Isaac 401k'!N:N,0),0)</f>
        <v>1897993.7612842394</v>
      </c>
      <c r="R551" s="25">
        <f t="array" aca="1" ref="R551" ca="1">INDEX('Lorri 401b'!L:L,MATCH('Retirement Calculator'!A551,'Lorri 401b'!N:N,0),0)</f>
        <v>2266487.0835863366</v>
      </c>
      <c r="S551" s="25">
        <f t="shared" ca="1" si="527"/>
        <v>4164480.8448705757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3525.4531757812501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7820.4732791855868</v>
      </c>
      <c r="K552" s="25">
        <f t="shared" si="524"/>
        <v>20171.771259384055</v>
      </c>
      <c r="L552" s="25"/>
      <c r="N552" s="25">
        <f>'Combined Retirement'!$C$18/12</f>
        <v>39153.069999999992</v>
      </c>
      <c r="O552" s="25">
        <f t="shared" si="525"/>
        <v>11160.82546143035</v>
      </c>
      <c r="P552" s="25">
        <f t="shared" si="526"/>
        <v>27992.244538569641</v>
      </c>
      <c r="Q552" s="25">
        <f t="array" aca="1" ref="Q552" ca="1">INDEX('Isaac 401k'!L:L,MATCH('Retirement Calculator'!A552,'Isaac 401k'!N:N,0),0)</f>
        <v>1898049.0100384082</v>
      </c>
      <c r="R552" s="25">
        <f t="array" aca="1" ref="R552" ca="1">INDEX('Lorri 401b'!L:L,MATCH('Retirement Calculator'!A552,'Lorri 401b'!N:N,0),0)</f>
        <v>2255674.959461648</v>
      </c>
      <c r="S552" s="25">
        <f t="shared" ca="1" si="527"/>
        <v>4153723.9695000565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3525.4531757812501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7820.4732791855868</v>
      </c>
      <c r="K553" s="25">
        <f t="shared" si="524"/>
        <v>20171.771259384055</v>
      </c>
      <c r="L553" s="25"/>
      <c r="N553" s="25">
        <f>'Combined Retirement'!$C$18/12</f>
        <v>39153.069999999992</v>
      </c>
      <c r="O553" s="25">
        <f t="shared" si="525"/>
        <v>11160.82546143035</v>
      </c>
      <c r="P553" s="25">
        <f t="shared" si="526"/>
        <v>27992.244538569641</v>
      </c>
      <c r="Q553" s="25">
        <f t="array" aca="1" ref="Q553" ca="1">INDEX('Isaac 401k'!L:L,MATCH('Retirement Calculator'!A553,'Isaac 401k'!N:N,0),0)</f>
        <v>1898104.4889957195</v>
      </c>
      <c r="R553" s="25">
        <f t="array" aca="1" ref="R553" ca="1">INDEX('Lorri 401b'!L:L,MATCH('Retirement Calculator'!A553,'Lorri 401b'!N:N,0),0)</f>
        <v>2244817.7848197734</v>
      </c>
      <c r="S553" s="25">
        <f t="shared" ca="1" si="527"/>
        <v>4142922.2738154931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3525.4531757812501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7820.4732791855868</v>
      </c>
      <c r="K554" s="25">
        <f t="shared" si="524"/>
        <v>20171.771259384055</v>
      </c>
      <c r="L554" s="25"/>
      <c r="N554" s="25">
        <f>'Combined Retirement'!$C$18/12</f>
        <v>39153.069999999992</v>
      </c>
      <c r="O554" s="25">
        <f t="shared" si="525"/>
        <v>11160.82546143035</v>
      </c>
      <c r="P554" s="25">
        <f t="shared" si="526"/>
        <v>27992.244538569641</v>
      </c>
      <c r="Q554" s="25">
        <f t="array" aca="1" ref="Q554" ca="1">INDEX('Isaac 401k'!L:L,MATCH('Retirement Calculator'!A554,'Isaac 401k'!N:N,0),0)</f>
        <v>1898160.1991153527</v>
      </c>
      <c r="R554" s="25">
        <f t="array" aca="1" ref="R554" ca="1">INDEX('Lorri 401b'!L:L,MATCH('Retirement Calculator'!A554,'Lorri 401b'!N:N,0),0)</f>
        <v>2233915.371950224</v>
      </c>
      <c r="S554" s="25">
        <f t="shared" ca="1" si="527"/>
        <v>4132075.5710655767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3525.4531757812501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7820.4732791855868</v>
      </c>
      <c r="K555" s="25">
        <f t="shared" si="524"/>
        <v>20171.771259384055</v>
      </c>
      <c r="L555" s="25"/>
      <c r="N555" s="25">
        <f>'Combined Retirement'!$C$18/12</f>
        <v>39153.069999999992</v>
      </c>
      <c r="O555" s="25">
        <f t="shared" si="525"/>
        <v>11160.82546143035</v>
      </c>
      <c r="P555" s="25">
        <f t="shared" si="526"/>
        <v>27992.244538569641</v>
      </c>
      <c r="Q555" s="25">
        <f t="array" aca="1" ref="Q555" ca="1">INDEX('Isaac 401k'!L:L,MATCH('Retirement Calculator'!A555,'Isaac 401k'!N:N,0),0)</f>
        <v>1898216.1413604845</v>
      </c>
      <c r="R555" s="25">
        <f t="array" aca="1" ref="R555" ca="1">INDEX('Lorri 401b'!L:L,MATCH('Retirement Calculator'!A555,'Lorri 401b'!N:N,0),0)</f>
        <v>2222967.5323603852</v>
      </c>
      <c r="S555" s="25">
        <f t="shared" ca="1" si="527"/>
        <v>4121183.6737208697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3525.4531757812501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7820.4732791855868</v>
      </c>
      <c r="K556" s="25">
        <f t="shared" si="524"/>
        <v>20171.771259384055</v>
      </c>
      <c r="L556" s="25"/>
      <c r="N556" s="25">
        <f>'Combined Retirement'!$C$18/12</f>
        <v>39153.069999999992</v>
      </c>
      <c r="O556" s="25">
        <f t="shared" si="525"/>
        <v>11160.82546143035</v>
      </c>
      <c r="P556" s="25">
        <f t="shared" si="526"/>
        <v>27992.244538569641</v>
      </c>
      <c r="Q556" s="25">
        <f t="array" aca="1" ref="Q556" ca="1">INDEX('Isaac 401k'!L:L,MATCH('Retirement Calculator'!A556,'Isaac 401k'!N:N,0),0)</f>
        <v>1898272.3166983044</v>
      </c>
      <c r="R556" s="25">
        <f t="array" aca="1" ref="R556" ca="1">INDEX('Lorri 401b'!L:L,MATCH('Retirement Calculator'!A556,'Lorri 401b'!N:N,0),0)</f>
        <v>2211974.0767722549</v>
      </c>
      <c r="S556" s="25">
        <f t="shared" ca="1" si="527"/>
        <v>4110246.3934705593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3525.4531757812501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7820.4732791855868</v>
      </c>
      <c r="K557" s="25">
        <f t="shared" si="524"/>
        <v>20171.771259384055</v>
      </c>
      <c r="L557" s="25"/>
      <c r="N557" s="25">
        <f>'Combined Retirement'!$C$18/12</f>
        <v>39153.069999999992</v>
      </c>
      <c r="O557" s="25">
        <f t="shared" si="525"/>
        <v>11160.82546143035</v>
      </c>
      <c r="P557" s="25">
        <f t="shared" si="526"/>
        <v>27992.244538569641</v>
      </c>
      <c r="Q557" s="25">
        <f t="array" aca="1" ref="Q557" ca="1">INDEX('Isaac 401k'!L:L,MATCH('Retirement Calculator'!A557,'Isaac 401k'!N:N,0),0)</f>
        <v>1898328.7261000318</v>
      </c>
      <c r="R557" s="25">
        <f t="array" aca="1" ref="R557" ca="1">INDEX('Lorri 401b'!L:L,MATCH('Retirement Calculator'!A557,'Lorri 401b'!N:N,0),0)</f>
        <v>2200934.8151191743</v>
      </c>
      <c r="S557" s="25">
        <f t="shared" ca="1" si="527"/>
        <v>4099263.5412192061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3525.4531757812501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7820.4732791855868</v>
      </c>
      <c r="K558" s="25">
        <f t="shared" si="524"/>
        <v>20171.771259384055</v>
      </c>
      <c r="L558" s="25"/>
      <c r="N558" s="25">
        <f>'Combined Retirement'!$C$18/12</f>
        <v>39153.069999999992</v>
      </c>
      <c r="O558" s="25">
        <f t="shared" si="525"/>
        <v>11160.82546143035</v>
      </c>
      <c r="P558" s="25">
        <f t="shared" si="526"/>
        <v>27992.244538569641</v>
      </c>
      <c r="Q558" s="25">
        <f t="array" aca="1" ref="Q558" ca="1">INDEX('Isaac 401k'!L:L,MATCH('Retirement Calculator'!A558,'Isaac 401k'!N:N,0),0)</f>
        <v>1898385.370540933</v>
      </c>
      <c r="R558" s="25">
        <f t="array" aca="1" ref="R558" ca="1">INDEX('Lorri 401b'!L:L,MATCH('Retirement Calculator'!A558,'Lorri 401b'!N:N,0),0)</f>
        <v>2189849.556542539</v>
      </c>
      <c r="S558" s="25">
        <f t="shared" ca="1" si="527"/>
        <v>4088234.9270834718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3525.4531757812501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7820.4732791855868</v>
      </c>
      <c r="K559" s="25">
        <f t="shared" si="524"/>
        <v>20171.771259384055</v>
      </c>
      <c r="L559" s="25"/>
      <c r="N559" s="25">
        <f>'Combined Retirement'!$C$18/12</f>
        <v>39153.069999999992</v>
      </c>
      <c r="O559" s="25">
        <f t="shared" si="525"/>
        <v>11160.82546143035</v>
      </c>
      <c r="P559" s="25">
        <f t="shared" si="526"/>
        <v>27992.244538569641</v>
      </c>
      <c r="Q559" s="25">
        <f t="array" aca="1" ref="Q559" ca="1">INDEX('Isaac 401k'!L:L,MATCH('Retirement Calculator'!A559,'Isaac 401k'!N:N,0),0)</f>
        <v>1898442.251000338</v>
      </c>
      <c r="R559" s="25">
        <f t="array" aca="1" ref="R559" ca="1">INDEX('Lorri 401b'!L:L,MATCH('Retirement Calculator'!A559,'Lorri 401b'!N:N,0),0)</f>
        <v>2178718.1093885014</v>
      </c>
      <c r="S559" s="25">
        <f t="shared" ca="1" si="527"/>
        <v>4077160.3603888396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3525.4531757812501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7820.4732791855868</v>
      </c>
      <c r="K560" s="25">
        <f t="shared" si="524"/>
        <v>20171.771259384055</v>
      </c>
      <c r="L560" s="25"/>
      <c r="N560" s="25">
        <f>'Combined Retirement'!$C$18/12</f>
        <v>39153.069999999992</v>
      </c>
      <c r="O560" s="25">
        <f t="shared" si="525"/>
        <v>11160.82546143035</v>
      </c>
      <c r="P560" s="25">
        <f t="shared" si="526"/>
        <v>27992.244538569641</v>
      </c>
      <c r="Q560" s="25">
        <f t="array" aca="1" ref="Q560" ca="1">INDEX('Isaac 401k'!L:L,MATCH('Retirement Calculator'!A560,'Isaac 401k'!N:N,0),0)</f>
        <v>1898499.3684616573</v>
      </c>
      <c r="R560" s="25">
        <f t="array" aca="1" ref="R560" ca="1">INDEX('Lorri 401b'!L:L,MATCH('Retirement Calculator'!A560,'Lorri 401b'!N:N,0),0)</f>
        <v>2167540.2812046553</v>
      </c>
      <c r="S560" s="25">
        <f t="shared" ca="1" si="527"/>
        <v>4066039.6496663126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3525.4531757812501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7820.4732791855868</v>
      </c>
      <c r="K561" s="25">
        <f t="shared" si="524"/>
        <v>20171.771259384055</v>
      </c>
      <c r="L561" s="25"/>
      <c r="N561" s="25">
        <f>'Combined Retirement'!$C$18/12</f>
        <v>39153.069999999992</v>
      </c>
      <c r="O561" s="25">
        <f t="shared" si="525"/>
        <v>11160.82546143035</v>
      </c>
      <c r="P561" s="25">
        <f t="shared" si="526"/>
        <v>27992.244538569641</v>
      </c>
      <c r="Q561" s="25">
        <f t="array" aca="1" ref="Q561" ca="1">INDEX('Isaac 401k'!L:L,MATCH('Retirement Calculator'!A561,'Isaac 401k'!N:N,0),0)</f>
        <v>1898556.7239123988</v>
      </c>
      <c r="R561" s="25">
        <f t="array" aca="1" ref="R561" ca="1">INDEX('Lorri 401b'!L:L,MATCH('Retirement Calculator'!A561,'Lorri 401b'!N:N,0),0)</f>
        <v>2156315.8787367097</v>
      </c>
      <c r="S561" s="25">
        <f t="shared" ca="1" si="527"/>
        <v>4054872.6026491085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3525.4531757812501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7820.4732791855868</v>
      </c>
      <c r="K562" s="25">
        <f t="shared" si="524"/>
        <v>20171.771259384055</v>
      </c>
      <c r="L562" s="25"/>
      <c r="N562" s="25">
        <f>'Combined Retirement'!$C$18/12</f>
        <v>39153.069999999992</v>
      </c>
      <c r="O562" s="25">
        <f t="shared" si="525"/>
        <v>11160.82546143035</v>
      </c>
      <c r="P562" s="25">
        <f t="shared" si="526"/>
        <v>27992.244538569641</v>
      </c>
      <c r="Q562" s="25">
        <f t="array" aca="1" ref="Q562" ca="1">INDEX('Isaac 401k'!L:L,MATCH('Retirement Calculator'!A562,'Isaac 401k'!N:N,0),0)</f>
        <v>1898614.3183441849</v>
      </c>
      <c r="R562" s="25">
        <f t="array" aca="1" ref="R562" ca="1">INDEX('Lorri 401b'!L:L,MATCH('Retirement Calculator'!A562,'Lorri 401b'!N:N,0),0)</f>
        <v>2145044.7079251478</v>
      </c>
      <c r="S562" s="25">
        <f t="shared" ca="1" si="527"/>
        <v>4043659.0262693325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3525.4531757812501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7820.4732791855868</v>
      </c>
      <c r="K563" s="25">
        <f t="shared" si="524"/>
        <v>20171.771259384055</v>
      </c>
      <c r="L563" s="25"/>
      <c r="N563" s="25">
        <f>'Combined Retirement'!$C$18/12</f>
        <v>39153.069999999992</v>
      </c>
      <c r="O563" s="25">
        <f t="shared" si="525"/>
        <v>11160.82546143035</v>
      </c>
      <c r="P563" s="25">
        <f t="shared" si="526"/>
        <v>27992.244538569641</v>
      </c>
      <c r="Q563" s="25">
        <f t="array" aca="1" ref="Q563" ca="1">INDEX('Isaac 401k'!L:L,MATCH('Retirement Calculator'!A563,'Isaac 401k'!N:N,0),0)</f>
        <v>1898672.1527527701</v>
      </c>
      <c r="R563" s="25">
        <f t="array" aca="1" ref="R563" ca="1">INDEX('Lorri 401b'!L:L,MATCH('Retirement Calculator'!A563,'Lorri 401b'!N:N,0),0)</f>
        <v>2133726.5739018708</v>
      </c>
      <c r="S563" s="25">
        <f t="shared" ca="1" si="527"/>
        <v>4032398.7266546409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3525.4531757812501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7820.4732791855868</v>
      </c>
      <c r="K564" s="25">
        <f t="shared" si="524"/>
        <v>20171.771259384055</v>
      </c>
      <c r="L564" s="25"/>
      <c r="N564" s="25">
        <f>'Combined Retirement'!$C$18/12</f>
        <v>39153.069999999992</v>
      </c>
      <c r="O564" s="25">
        <f t="shared" si="525"/>
        <v>11160.82546143035</v>
      </c>
      <c r="P564" s="25">
        <f t="shared" si="526"/>
        <v>27992.244538569641</v>
      </c>
      <c r="Q564" s="25">
        <f t="array" aca="1" ref="Q564" ca="1">INDEX('Isaac 401k'!L:L,MATCH('Retirement Calculator'!A564,'Isaac 401k'!N:N,0),0)</f>
        <v>1898730.2281380577</v>
      </c>
      <c r="R564" s="25">
        <f t="array" aca="1" ref="R564" ca="1">INDEX('Lorri 401b'!L:L,MATCH('Retirement Calculator'!A564,'Lorri 401b'!N:N,0),0)</f>
        <v>2122361.2809868301</v>
      </c>
      <c r="S564" s="25">
        <f t="shared" ca="1" si="527"/>
        <v>4021091.5091248881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3525.4531757812501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7820.4732791855868</v>
      </c>
      <c r="K565" s="25">
        <f t="shared" si="524"/>
        <v>20171.771259384055</v>
      </c>
      <c r="L565" s="25"/>
      <c r="N565" s="25">
        <f>'Combined Retirement'!$C$18/12</f>
        <v>39153.069999999992</v>
      </c>
      <c r="O565" s="25">
        <f t="shared" si="525"/>
        <v>11160.82546143035</v>
      </c>
      <c r="P565" s="25">
        <f t="shared" si="526"/>
        <v>27992.244538569641</v>
      </c>
      <c r="Q565" s="25">
        <f t="array" aca="1" ref="Q565" ca="1">INDEX('Isaac 401k'!L:L,MATCH('Retirement Calculator'!A565,'Isaac 401k'!N:N,0),0)</f>
        <v>1898788.5455041174</v>
      </c>
      <c r="R565" s="25">
        <f t="array" aca="1" ref="R565" ca="1">INDEX('Lorri 401b'!L:L,MATCH('Retirement Calculator'!A565,'Lorri 401b'!N:N,0),0)</f>
        <v>2110948.6326846434</v>
      </c>
      <c r="S565" s="25">
        <f t="shared" ca="1" si="527"/>
        <v>4009737.1781887608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3525.4531757812501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7820.4732791855868</v>
      </c>
      <c r="K566" s="25">
        <f t="shared" si="524"/>
        <v>20171.771259384055</v>
      </c>
      <c r="L566" s="25"/>
      <c r="N566" s="25">
        <f>'Combined Retirement'!$C$18/12</f>
        <v>39153.069999999992</v>
      </c>
      <c r="O566" s="25">
        <f t="shared" si="525"/>
        <v>11160.82546143035</v>
      </c>
      <c r="P566" s="25">
        <f t="shared" si="526"/>
        <v>27992.244538569641</v>
      </c>
      <c r="Q566" s="25">
        <f t="array" aca="1" ref="Q566" ca="1">INDEX('Isaac 401k'!L:L,MATCH('Retirement Calculator'!A566,'Isaac 401k'!N:N,0),0)</f>
        <v>1898847.1058592023</v>
      </c>
      <c r="R566" s="25">
        <f t="array" aca="1" ref="R566" ca="1">INDEX('Lorri 401b'!L:L,MATCH('Retirement Calculator'!A566,'Lorri 401b'!N:N,0),0)</f>
        <v>2099488.4316811981</v>
      </c>
      <c r="S566" s="25">
        <f t="shared" ca="1" si="527"/>
        <v>3998335.5375404004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3525.4531757812501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7820.4732791855868</v>
      </c>
      <c r="K567" s="25">
        <f t="shared" si="524"/>
        <v>20171.771259384055</v>
      </c>
      <c r="L567" s="25"/>
      <c r="N567" s="25">
        <f>'Combined Retirement'!$C$18/12</f>
        <v>39153.069999999992</v>
      </c>
      <c r="O567" s="25">
        <f t="shared" si="525"/>
        <v>11160.82546143035</v>
      </c>
      <c r="P567" s="25">
        <f t="shared" si="526"/>
        <v>27992.244538569641</v>
      </c>
      <c r="Q567" s="25">
        <f t="array" aca="1" ref="Q567" ca="1">INDEX('Isaac 401k'!L:L,MATCH('Retirement Calculator'!A567,'Isaac 401k'!N:N,0),0)</f>
        <v>1898905.9102157669</v>
      </c>
      <c r="R567" s="25">
        <f t="array" aca="1" ref="R567" ca="1">INDEX('Lorri 401b'!L:L,MATCH('Retirement Calculator'!A567,'Lorri 401b'!N:N,0),0)</f>
        <v>2087980.4798402383</v>
      </c>
      <c r="S567" s="25">
        <f t="shared" ca="1" si="527"/>
        <v>3986886.3900560052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3525.4531757812501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7820.4732791855868</v>
      </c>
      <c r="K568" s="25">
        <f t="shared" si="524"/>
        <v>20171.771259384055</v>
      </c>
      <c r="L568" s="25"/>
      <c r="N568" s="25">
        <f>'Combined Retirement'!$C$18/12</f>
        <v>39153.069999999992</v>
      </c>
      <c r="O568" s="25">
        <f t="shared" si="525"/>
        <v>11160.82546143035</v>
      </c>
      <c r="P568" s="25">
        <f t="shared" si="526"/>
        <v>27992.244538569641</v>
      </c>
      <c r="Q568" s="25">
        <f t="array" aca="1" ref="Q568" ca="1">INDEX('Isaac 401k'!L:L,MATCH('Retirement Calculator'!A568,'Isaac 401k'!N:N,0),0)</f>
        <v>1898964.9595904837</v>
      </c>
      <c r="R568" s="25">
        <f t="array" aca="1" ref="R568" ca="1">INDEX('Lorri 401b'!L:L,MATCH('Retirement Calculator'!A568,'Lorri 401b'!N:N,0),0)</f>
        <v>2076424.5781999412</v>
      </c>
      <c r="S568" s="25">
        <f t="shared" ca="1" si="527"/>
        <v>3975389.5377904251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3525.4531757812501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7820.4732791855868</v>
      </c>
      <c r="K569" s="25">
        <f t="shared" si="524"/>
        <v>20171.771259384055</v>
      </c>
      <c r="L569" s="25"/>
      <c r="N569" s="25">
        <f>'Combined Retirement'!$C$18/12</f>
        <v>39153.069999999992</v>
      </c>
      <c r="O569" s="25">
        <f t="shared" si="525"/>
        <v>11160.82546143035</v>
      </c>
      <c r="P569" s="25">
        <f t="shared" si="526"/>
        <v>27992.244538569641</v>
      </c>
      <c r="Q569" s="25">
        <f t="array" aca="1" ref="Q569" ca="1">INDEX('Isaac 401k'!L:L,MATCH('Retirement Calculator'!A569,'Isaac 401k'!N:N,0),0)</f>
        <v>1899024.2550042619</v>
      </c>
      <c r="R569" s="25">
        <f t="array" aca="1" ref="R569" ca="1">INDEX('Lorri 401b'!L:L,MATCH('Retirement Calculator'!A569,'Lorri 401b'!N:N,0),0)</f>
        <v>2064820.5269694761</v>
      </c>
      <c r="S569" s="25">
        <f t="shared" ca="1" si="527"/>
        <v>3963844.7819737382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3525.4531757812501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7820.4732791855868</v>
      </c>
      <c r="K570" s="25">
        <f t="shared" si="524"/>
        <v>20171.771259384055</v>
      </c>
      <c r="L570" s="25"/>
      <c r="N570" s="25">
        <f>'Combined Retirement'!$C$18/12</f>
        <v>39153.069999999992</v>
      </c>
      <c r="O570" s="25">
        <f t="shared" si="525"/>
        <v>11160.82546143035</v>
      </c>
      <c r="P570" s="25">
        <f t="shared" si="526"/>
        <v>27992.244538569641</v>
      </c>
      <c r="Q570" s="25">
        <f t="array" aca="1" ref="Q570" ca="1">INDEX('Isaac 401k'!L:L,MATCH('Retirement Calculator'!A570,'Isaac 401k'!N:N,0),0)</f>
        <v>1899083.797482264</v>
      </c>
      <c r="R570" s="25">
        <f t="array" aca="1" ref="R570" ca="1">INDEX('Lorri 401b'!L:L,MATCH('Retirement Calculator'!A570,'Lorri 401b'!N:N,0),0)</f>
        <v>2053168.1255255509</v>
      </c>
      <c r="S570" s="25">
        <f t="shared" ca="1" si="527"/>
        <v>3952251.9230078151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3525.4531757812501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7820.4732791855868</v>
      </c>
      <c r="K571" s="25">
        <f t="shared" si="524"/>
        <v>20171.771259384055</v>
      </c>
      <c r="L571" s="25"/>
      <c r="N571" s="25">
        <f>'Combined Retirement'!$C$18/12</f>
        <v>39153.069999999992</v>
      </c>
      <c r="O571" s="25">
        <f t="shared" si="525"/>
        <v>11160.82546143035</v>
      </c>
      <c r="P571" s="25">
        <f t="shared" si="526"/>
        <v>27992.244538569641</v>
      </c>
      <c r="Q571" s="25">
        <f t="array" aca="1" ref="Q571" ca="1">INDEX('Isaac 401k'!L:L,MATCH('Retirement Calculator'!A571,'Isaac 401k'!N:N,0),0)</f>
        <v>1899143.5880539245</v>
      </c>
      <c r="R571" s="25">
        <f t="array" aca="1" ref="R571" ca="1">INDEX('Lorri 401b'!L:L,MATCH('Retirement Calculator'!A571,'Lorri 401b'!N:N,0),0)</f>
        <v>2041467.1724089426</v>
      </c>
      <c r="S571" s="25">
        <f t="shared" ca="1" si="527"/>
        <v>3940610.7604628671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3525.4531757812501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7820.4732791855868</v>
      </c>
      <c r="K572" s="25">
        <f t="shared" si="524"/>
        <v>20171.771259384055</v>
      </c>
      <c r="L572" s="25"/>
      <c r="N572" s="25">
        <f>'Combined Retirement'!$C$18/12</f>
        <v>39153.069999999992</v>
      </c>
      <c r="O572" s="25">
        <f t="shared" si="525"/>
        <v>11160.82546143035</v>
      </c>
      <c r="P572" s="25">
        <f t="shared" si="526"/>
        <v>27992.244538569641</v>
      </c>
      <c r="Q572" s="25">
        <f t="array" aca="1" ref="Q572" ca="1">INDEX('Isaac 401k'!L:L,MATCH('Retirement Calculator'!A572,'Isaac 401k'!N:N,0),0)</f>
        <v>1899203.6277529669</v>
      </c>
      <c r="R572" s="25">
        <f t="array" aca="1" ref="R572" ca="1">INDEX('Lorri 401b'!L:L,MATCH('Retirement Calculator'!A572,'Lorri 401b'!N:N,0),0)</f>
        <v>2029717.4653210151</v>
      </c>
      <c r="S572" s="25">
        <f t="shared" ca="1" si="527"/>
        <v>3928921.0930739818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3525.4531757812501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7820.4732791855868</v>
      </c>
      <c r="K573" s="25">
        <f t="shared" si="524"/>
        <v>20171.771259384055</v>
      </c>
      <c r="L573" s="25"/>
      <c r="N573" s="25">
        <f>'Combined Retirement'!$C$18/12</f>
        <v>39153.069999999992</v>
      </c>
      <c r="O573" s="25">
        <f t="shared" si="525"/>
        <v>11160.82546143035</v>
      </c>
      <c r="P573" s="25">
        <f t="shared" si="526"/>
        <v>27992.244538569641</v>
      </c>
      <c r="Q573" s="25">
        <f t="array" aca="1" ref="Q573" ca="1">INDEX('Isaac 401k'!L:L,MATCH('Retirement Calculator'!A573,'Isaac 401k'!N:N,0),0)</f>
        <v>1899263.9176174221</v>
      </c>
      <c r="R573" s="25">
        <f t="array" aca="1" ref="R573" ca="1">INDEX('Lorri 401b'!L:L,MATCH('Retirement Calculator'!A573,'Lorri 401b'!N:N,0),0)</f>
        <v>2017918.8011202211</v>
      </c>
      <c r="S573" s="25">
        <f t="shared" ca="1" si="527"/>
        <v>3917182.7187376432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3525.4531757812501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7820.4732791855868</v>
      </c>
      <c r="K574" s="25">
        <f t="shared" si="524"/>
        <v>20171.771259384055</v>
      </c>
      <c r="L574" s="25"/>
      <c r="N574" s="25">
        <f>'Combined Retirement'!$C$18/12</f>
        <v>39153.069999999992</v>
      </c>
      <c r="O574" s="25">
        <f t="shared" si="525"/>
        <v>11160.82546143035</v>
      </c>
      <c r="P574" s="25">
        <f t="shared" si="526"/>
        <v>27992.244538569641</v>
      </c>
      <c r="Q574" s="25">
        <f t="array" aca="1" ref="Q574" ca="1">INDEX('Isaac 401k'!L:L,MATCH('Retirement Calculator'!A574,'Isaac 401k'!N:N,0),0)</f>
        <v>1899324.4586896459</v>
      </c>
      <c r="R574" s="25">
        <f t="array" aca="1" ref="R574" ca="1">INDEX('Lorri 401b'!L:L,MATCH('Retirement Calculator'!A574,'Lorri 401b'!N:N,0),0)</f>
        <v>2006070.9758185907</v>
      </c>
      <c r="S574" s="25">
        <f t="shared" ca="1" si="527"/>
        <v>3905395.4345082366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3525.4531757812501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7820.4732791855868</v>
      </c>
      <c r="K575" s="25">
        <f t="shared" si="524"/>
        <v>20171.771259384055</v>
      </c>
      <c r="L575" s="25"/>
      <c r="N575" s="25">
        <f>'Combined Retirement'!$C$18/12</f>
        <v>39153.069999999992</v>
      </c>
      <c r="O575" s="25">
        <f t="shared" si="525"/>
        <v>11160.82546143035</v>
      </c>
      <c r="P575" s="25">
        <f t="shared" si="526"/>
        <v>27992.244538569641</v>
      </c>
      <c r="Q575" s="25">
        <f t="array" aca="1" ref="Q575" ca="1">INDEX('Isaac 401k'!L:L,MATCH('Retirement Calculator'!A575,'Isaac 401k'!N:N,0),0)</f>
        <v>1899385.2520163371</v>
      </c>
      <c r="R575" s="25">
        <f t="array" aca="1" ref="R575" ca="1">INDEX('Lorri 401b'!L:L,MATCH('Retirement Calculator'!A575,'Lorri 401b'!N:N,0),0)</f>
        <v>1994173.7845782035</v>
      </c>
      <c r="S575" s="25">
        <f t="shared" ca="1" si="527"/>
        <v>3893559.0365945408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3525.4531757812501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7820.4732791855868</v>
      </c>
      <c r="K576" s="25">
        <f t="shared" si="524"/>
        <v>20171.771259384055</v>
      </c>
      <c r="L576" s="25"/>
      <c r="N576" s="25">
        <f>'Combined Retirement'!$C$18/12</f>
        <v>39153.069999999992</v>
      </c>
      <c r="O576" s="25">
        <f t="shared" si="525"/>
        <v>11160.82546143035</v>
      </c>
      <c r="P576" s="25">
        <f t="shared" si="526"/>
        <v>27992.244538569641</v>
      </c>
      <c r="Q576" s="25">
        <f t="array" aca="1" ref="Q576" ca="1">INDEX('Isaac 401k'!L:L,MATCH('Retirement Calculator'!A576,'Isaac 401k'!N:N,0),0)</f>
        <v>1899446.2986485562</v>
      </c>
      <c r="R576" s="25">
        <f t="array" aca="1" ref="R576" ca="1">INDEX('Lorri 401b'!L:L,MATCH('Retirement Calculator'!A576,'Lorri 401b'!N:N,0),0)</f>
        <v>1982227.0217076479</v>
      </c>
      <c r="S576" s="25">
        <f t="shared" ca="1" si="527"/>
        <v>3881673.3203562042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3525.4531757812501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7820.4732791855868</v>
      </c>
      <c r="K577" s="25">
        <f t="shared" si="524"/>
        <v>20171.771259384055</v>
      </c>
      <c r="L577" s="25"/>
      <c r="N577" s="25">
        <f>'Combined Retirement'!$C$18/12</f>
        <v>39153.069999999992</v>
      </c>
      <c r="O577" s="25">
        <f t="shared" si="525"/>
        <v>11160.82546143035</v>
      </c>
      <c r="P577" s="25">
        <f t="shared" si="526"/>
        <v>27992.244538569641</v>
      </c>
      <c r="Q577" s="25">
        <f t="array" aca="1" ref="Q577" ca="1">INDEX('Isaac 401k'!L:L,MATCH('Retirement Calculator'!A577,'Isaac 401k'!N:N,0),0)</f>
        <v>1899507.5996417431</v>
      </c>
      <c r="R577" s="25">
        <f t="array" aca="1" ref="R577" ca="1">INDEX('Lorri 401b'!L:L,MATCH('Retirement Calculator'!A577,'Lorri 401b'!N:N,0),0)</f>
        <v>1970230.4806584651</v>
      </c>
      <c r="S577" s="25">
        <f t="shared" ca="1" si="527"/>
        <v>3869738.0803002082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3525.4531757812501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7820.4732791855868</v>
      </c>
      <c r="K578" s="25">
        <f t="shared" si="524"/>
        <v>20171.771259384055</v>
      </c>
      <c r="L578" s="25"/>
      <c r="N578" s="25">
        <f>'Combined Retirement'!$C$18/12</f>
        <v>39153.069999999992</v>
      </c>
      <c r="O578" s="25">
        <f t="shared" si="525"/>
        <v>11160.82546143035</v>
      </c>
      <c r="P578" s="25">
        <f t="shared" si="526"/>
        <v>27992.244538569641</v>
      </c>
      <c r="Q578" s="25">
        <f t="array" aca="1" ref="Q578" ca="1">INDEX('Isaac 401k'!L:L,MATCH('Retirement Calculator'!A578,'Isaac 401k'!N:N,0),0)</f>
        <v>1899569.156055735</v>
      </c>
      <c r="R578" s="25">
        <f t="array" aca="1" ref="R578" ca="1">INDEX('Lorri 401b'!L:L,MATCH('Retirement Calculator'!A578,'Lorri 401b'!N:N,0),0)</f>
        <v>1958183.9540215773</v>
      </c>
      <c r="S578" s="25">
        <f t="shared" ca="1" si="527"/>
        <v>3857753.1100773122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3525.4531757812501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7820.4732791855868</v>
      </c>
      <c r="K579" s="25">
        <f t="shared" si="524"/>
        <v>20171.771259384055</v>
      </c>
      <c r="L579" s="25"/>
      <c r="N579" s="25">
        <f>'Combined Retirement'!$C$18/12</f>
        <v>39153.069999999992</v>
      </c>
      <c r="O579" s="25">
        <f t="shared" si="525"/>
        <v>11160.82546143035</v>
      </c>
      <c r="P579" s="25">
        <f t="shared" si="526"/>
        <v>27992.244538569641</v>
      </c>
      <c r="Q579" s="25">
        <f t="array" aca="1" ref="Q579" ca="1">INDEX('Isaac 401k'!L:L,MATCH('Retirement Calculator'!A579,'Isaac 401k'!N:N,0),0)</f>
        <v>1899630.968954785</v>
      </c>
      <c r="R579" s="25">
        <f t="array" aca="1" ref="R579" ca="1">INDEX('Lorri 401b'!L:L,MATCH('Retirement Calculator'!A579,'Lorri 401b'!N:N,0),0)</f>
        <v>1946087.2335237025</v>
      </c>
      <c r="S579" s="25">
        <f t="shared" ca="1" si="527"/>
        <v>3845718.2024784875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3525.4531757812501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7820.4732791855868</v>
      </c>
      <c r="K580" s="25">
        <f t="shared" si="524"/>
        <v>20171.771259384055</v>
      </c>
      <c r="L580" s="25"/>
      <c r="N580" s="25">
        <f>'Combined Retirement'!$C$18/12</f>
        <v>39153.069999999992</v>
      </c>
      <c r="O580" s="25">
        <f t="shared" si="525"/>
        <v>11160.82546143035</v>
      </c>
      <c r="P580" s="25">
        <f t="shared" si="526"/>
        <v>27992.244538569641</v>
      </c>
      <c r="Q580" s="25">
        <f t="array" aca="1" ref="Q580" ca="1">INDEX('Isaac 401k'!L:L,MATCH('Retirement Calculator'!A580,'Isaac 401k'!N:N,0),0)</f>
        <v>1899693.0394075811</v>
      </c>
      <c r="R580" s="25">
        <f t="array" aca="1" ref="R580" ca="1">INDEX('Lorri 401b'!L:L,MATCH('Retirement Calculator'!A580,'Lorri 401b'!N:N,0),0)</f>
        <v>1933940.1100237533</v>
      </c>
      <c r="S580" s="25">
        <f t="shared" ca="1" si="527"/>
        <v>3833633.1494313343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3525.4531757812501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7820.4732791855868</v>
      </c>
      <c r="K581" s="25">
        <f t="shared" si="524"/>
        <v>20171.771259384055</v>
      </c>
      <c r="L581" s="25"/>
      <c r="N581" s="25">
        <f>'Combined Retirement'!$C$18/12</f>
        <v>39153.069999999992</v>
      </c>
      <c r="O581" s="25">
        <f t="shared" si="525"/>
        <v>11160.82546143035</v>
      </c>
      <c r="P581" s="25">
        <f t="shared" si="526"/>
        <v>27992.244538569641</v>
      </c>
      <c r="Q581" s="25">
        <f t="array" aca="1" ref="Q581" ca="1">INDEX('Isaac 401k'!L:L,MATCH('Retirement Calculator'!A581,'Isaac 401k'!N:N,0),0)</f>
        <v>1899755.3684872638</v>
      </c>
      <c r="R581" s="25">
        <f t="array" aca="1" ref="R581" ca="1">INDEX('Lorri 401b'!L:L,MATCH('Retirement Calculator'!A581,'Lorri 401b'!N:N,0),0)</f>
        <v>1921742.3735092208</v>
      </c>
      <c r="S581" s="25">
        <f t="shared" ca="1" si="527"/>
        <v>3821497.7419964848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3525.4531757812501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7820.4732791855868</v>
      </c>
      <c r="K582" s="25">
        <f t="shared" si="524"/>
        <v>20171.771259384055</v>
      </c>
      <c r="L582" s="25"/>
      <c r="N582" s="25">
        <f>'Combined Retirement'!$C$18/12</f>
        <v>39153.069999999992</v>
      </c>
      <c r="O582" s="25">
        <f t="shared" si="525"/>
        <v>11160.82546143035</v>
      </c>
      <c r="P582" s="25">
        <f t="shared" si="526"/>
        <v>27992.244538569641</v>
      </c>
      <c r="Q582" s="25">
        <f t="array" aca="1" ref="Q582" ca="1">INDEX('Isaac 401k'!L:L,MATCH('Retirement Calculator'!A582,'Isaac 401k'!N:N,0),0)</f>
        <v>1899817.9572714453</v>
      </c>
      <c r="R582" s="25">
        <f t="array" aca="1" ref="R582" ca="1">INDEX('Lorri 401b'!L:L,MATCH('Retirement Calculator'!A582,'Lorri 401b'!N:N,0),0)</f>
        <v>1909493.8130925444</v>
      </c>
      <c r="S582" s="25">
        <f t="shared" ca="1" si="527"/>
        <v>3809311.7703639898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3525.4531757812501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7820.4732791855868</v>
      </c>
      <c r="K583" s="25">
        <f t="shared" si="524"/>
        <v>20171.771259384055</v>
      </c>
      <c r="L583" s="25"/>
      <c r="N583" s="25">
        <f>'Combined Retirement'!$C$18/12</f>
        <v>39153.069999999992</v>
      </c>
      <c r="O583" s="25">
        <f t="shared" si="525"/>
        <v>11160.82546143035</v>
      </c>
      <c r="P583" s="25">
        <f t="shared" si="526"/>
        <v>27992.244538569641</v>
      </c>
      <c r="Q583" s="25">
        <f t="array" aca="1" ref="Q583" ca="1">INDEX('Isaac 401k'!L:L,MATCH('Retirement Calculator'!A583,'Isaac 401k'!N:N,0),0)</f>
        <v>1899880.8068422275</v>
      </c>
      <c r="R583" s="25">
        <f t="array" aca="1" ref="R583" ca="1">INDEX('Lorri 401b'!L:L,MATCH('Retirement Calculator'!A583,'Lorri 401b'!N:N,0),0)</f>
        <v>1897194.2170074652</v>
      </c>
      <c r="S583" s="25">
        <f t="shared" ca="1" si="527"/>
        <v>3797075.0238496927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3525.4531757812501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7820.4732791855868</v>
      </c>
      <c r="K584" s="25">
        <f t="shared" si="524"/>
        <v>20171.771259384055</v>
      </c>
      <c r="L584" s="25"/>
      <c r="N584" s="25">
        <f>'Combined Retirement'!$C$18/12</f>
        <v>39153.069999999992</v>
      </c>
      <c r="O584" s="25">
        <f t="shared" si="525"/>
        <v>11160.82546143035</v>
      </c>
      <c r="P584" s="25">
        <f t="shared" si="526"/>
        <v>27992.244538569641</v>
      </c>
      <c r="Q584" s="25">
        <f t="array" aca="1" ref="Q584" ca="1">INDEX('Isaac 401k'!L:L,MATCH('Retirement Calculator'!A584,'Isaac 401k'!N:N,0),0)</f>
        <v>1899943.9182862211</v>
      </c>
      <c r="R584" s="25">
        <f t="array" aca="1" ref="R584" ca="1">INDEX('Lorri 401b'!L:L,MATCH('Retirement Calculator'!A584,'Lorri 401b'!N:N,0),0)</f>
        <v>1884843.3726053648</v>
      </c>
      <c r="S584" s="25">
        <f t="shared" ca="1" si="527"/>
        <v>3784787.2908915859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3525.4531757812501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7820.4732791855868</v>
      </c>
      <c r="K585" s="25">
        <f t="shared" si="524"/>
        <v>20171.771259384055</v>
      </c>
      <c r="L585" s="25"/>
      <c r="N585" s="25">
        <f>'Combined Retirement'!$C$18/12</f>
        <v>39153.069999999992</v>
      </c>
      <c r="O585" s="25">
        <f t="shared" si="525"/>
        <v>11160.82546143035</v>
      </c>
      <c r="P585" s="25">
        <f t="shared" si="526"/>
        <v>27992.244538569641</v>
      </c>
      <c r="Q585" s="25">
        <f t="array" aca="1" ref="Q585" ca="1">INDEX('Isaac 401k'!L:L,MATCH('Retirement Calculator'!A585,'Isaac 401k'!N:N,0),0)</f>
        <v>1900007.2926945649</v>
      </c>
      <c r="R585" s="25">
        <f t="array" aca="1" ref="R585" ca="1">INDEX('Lorri 401b'!L:L,MATCH('Retirement Calculator'!A585,'Lorri 401b'!N:N,0),0)</f>
        <v>1872441.066351589</v>
      </c>
      <c r="S585" s="25">
        <f t="shared" ca="1" si="527"/>
        <v>3772448.3590461537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3525.4531757812501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7820.4732791855868</v>
      </c>
      <c r="K586" s="25">
        <f t="shared" si="524"/>
        <v>20171.771259384055</v>
      </c>
      <c r="L586" s="25"/>
      <c r="N586" s="25">
        <f>'Combined Retirement'!$C$18/12</f>
        <v>39153.069999999992</v>
      </c>
      <c r="O586" s="25">
        <f t="shared" si="525"/>
        <v>11160.82546143035</v>
      </c>
      <c r="P586" s="25">
        <f t="shared" si="526"/>
        <v>27992.244538569641</v>
      </c>
      <c r="Q586" s="25">
        <f t="array" aca="1" ref="Q586" ca="1">INDEX('Isaac 401k'!L:L,MATCH('Retirement Calculator'!A586,'Isaac 401k'!N:N,0),0)</f>
        <v>1900070.9311629434</v>
      </c>
      <c r="R586" s="25">
        <f t="array" aca="1" ref="R586" ca="1">INDEX('Lorri 401b'!L:L,MATCH('Retirement Calculator'!A586,'Lorri 401b'!N:N,0),0)</f>
        <v>1859987.0838217558</v>
      </c>
      <c r="S586" s="25">
        <f t="shared" ca="1" si="527"/>
        <v>3760058.014984699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3525.4531757812501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7820.4732791855868</v>
      </c>
      <c r="K587" s="25">
        <f t="shared" si="524"/>
        <v>20171.771259384055</v>
      </c>
      <c r="L587" s="25"/>
      <c r="N587" s="25">
        <f>'Combined Retirement'!$C$18/12</f>
        <v>39153.069999999992</v>
      </c>
      <c r="O587" s="25">
        <f t="shared" si="525"/>
        <v>11160.82546143035</v>
      </c>
      <c r="P587" s="25">
        <f t="shared" si="526"/>
        <v>27992.244538569641</v>
      </c>
      <c r="Q587" s="25">
        <f t="array" aca="1" ref="Q587" ca="1">INDEX('Isaac 401k'!L:L,MATCH('Retirement Calculator'!A587,'Isaac 401k'!N:N,0),0)</f>
        <v>1900134.8347916068</v>
      </c>
      <c r="R587" s="25">
        <f t="array" aca="1" ref="R587" ca="1">INDEX('Lorri 401b'!L:L,MATCH('Retirement Calculator'!A587,'Lorri 401b'!N:N,0),0)</f>
        <v>1847481.2096980484</v>
      </c>
      <c r="S587" s="25">
        <f t="shared" ca="1" si="527"/>
        <v>3747616.0444896552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3525.4531757812501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7820.4732791855868</v>
      </c>
      <c r="K588" s="25">
        <f t="shared" si="524"/>
        <v>20171.771259384055</v>
      </c>
      <c r="L588" s="25"/>
      <c r="N588" s="25">
        <f>'Combined Retirement'!$C$18/12</f>
        <v>39153.069999999992</v>
      </c>
      <c r="O588" s="25">
        <f t="shared" si="525"/>
        <v>11160.82546143035</v>
      </c>
      <c r="P588" s="25">
        <f t="shared" si="526"/>
        <v>27992.244538569641</v>
      </c>
      <c r="Q588" s="25">
        <f t="array" aca="1" ref="Q588" ca="1">INDEX('Isaac 401k'!L:L,MATCH('Retirement Calculator'!A588,'Isaac 401k'!N:N,0),0)</f>
        <v>1900199.0046853896</v>
      </c>
      <c r="R588" s="25">
        <f t="array" aca="1" ref="R588" ca="1">INDEX('Lorri 401b'!L:L,MATCH('Retirement Calculator'!A588,'Lorri 401b'!N:N,0),0)</f>
        <v>1834923.2277654922</v>
      </c>
      <c r="S588" s="25">
        <f t="shared" ca="1" si="527"/>
        <v>3735122.232450882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3525.4531757812501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7820.4732791855868</v>
      </c>
      <c r="K589" s="25">
        <f t="shared" si="524"/>
        <v>20171.771259384055</v>
      </c>
      <c r="L589" s="25"/>
      <c r="N589" s="25">
        <f>'Combined Retirement'!$C$18/12</f>
        <v>39153.069999999992</v>
      </c>
      <c r="O589" s="25">
        <f t="shared" si="525"/>
        <v>11160.82546143035</v>
      </c>
      <c r="P589" s="25">
        <f t="shared" si="526"/>
        <v>27992.244538569641</v>
      </c>
      <c r="Q589" s="25">
        <f t="array" aca="1" ref="Q589" ca="1">INDEX('Isaac 401k'!L:L,MATCH('Retirement Calculator'!A589,'Isaac 401k'!N:N,0),0)</f>
        <v>1900263.4419537298</v>
      </c>
      <c r="R589" s="25">
        <f t="array" aca="1" ref="R589" ca="1">INDEX('Lorri 401b'!L:L,MATCH('Retirement Calculator'!A589,'Lorri 401b'!N:N,0),0)</f>
        <v>1822312.9209082169</v>
      </c>
      <c r="S589" s="25">
        <f t="shared" ca="1" si="527"/>
        <v>3722576.3628619467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3525.4531757812501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7820.4732791855868</v>
      </c>
      <c r="K590" s="25">
        <f t="shared" si="524"/>
        <v>20171.771259384055</v>
      </c>
      <c r="L590" s="25"/>
      <c r="N590" s="25">
        <f>'Combined Retirement'!$C$18/12</f>
        <v>39153.069999999992</v>
      </c>
      <c r="O590" s="25">
        <f t="shared" si="525"/>
        <v>11160.82546143035</v>
      </c>
      <c r="P590" s="25">
        <f t="shared" si="526"/>
        <v>27992.244538569641</v>
      </c>
      <c r="Q590" s="25">
        <f t="array" aca="1" ref="Q590" ca="1">INDEX('Isaac 401k'!L:L,MATCH('Retirement Calculator'!A590,'Isaac 401k'!N:N,0),0)</f>
        <v>1900328.1477106882</v>
      </c>
      <c r="R590" s="25">
        <f t="array" aca="1" ref="R590" ca="1">INDEX('Lorri 401b'!L:L,MATCH('Retirement Calculator'!A590,'Lorri 401b'!N:N,0),0)</f>
        <v>1809650.071105703</v>
      </c>
      <c r="S590" s="25">
        <f t="shared" ca="1" si="527"/>
        <v>3709978.2188163912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3525.4531757812501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7820.4732791855868</v>
      </c>
      <c r="K591" s="25">
        <f t="shared" si="524"/>
        <v>20171.771259384055</v>
      </c>
      <c r="L591" s="25"/>
      <c r="N591" s="25">
        <f>'Combined Retirement'!$C$18/12</f>
        <v>39153.069999999992</v>
      </c>
      <c r="O591" s="25">
        <f t="shared" si="525"/>
        <v>11160.82546143035</v>
      </c>
      <c r="P591" s="25">
        <f t="shared" si="526"/>
        <v>27992.244538569641</v>
      </c>
      <c r="Q591" s="25">
        <f t="array" aca="1" ref="Q591" ca="1">INDEX('Isaac 401k'!L:L,MATCH('Retirement Calculator'!A591,'Isaac 401k'!N:N,0),0)</f>
        <v>1900393.1230749672</v>
      </c>
      <c r="R591" s="25">
        <f t="array" aca="1" ref="R591" ca="1">INDEX('Lorri 401b'!L:L,MATCH('Retirement Calculator'!A591,'Lorri 401b'!N:N,0),0)</f>
        <v>1796934.4594290119</v>
      </c>
      <c r="S591" s="25">
        <f t="shared" ca="1" si="527"/>
        <v>3697327.5825039791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3525.4531757812501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7820.4732791855868</v>
      </c>
      <c r="K592" s="25">
        <f t="shared" si="524"/>
        <v>20171.771259384055</v>
      </c>
      <c r="L592" s="25"/>
      <c r="N592" s="25">
        <f>'Combined Retirement'!$C$18/12</f>
        <v>39153.069999999992</v>
      </c>
      <c r="O592" s="25">
        <f t="shared" si="525"/>
        <v>11160.82546143035</v>
      </c>
      <c r="P592" s="25">
        <f t="shared" si="526"/>
        <v>27992.244538569641</v>
      </c>
      <c r="Q592" s="25">
        <f t="array" aca="1" ref="Q592" ca="1">INDEX('Isaac 401k'!L:L,MATCH('Retirement Calculator'!A592,'Isaac 401k'!N:N,0),0)</f>
        <v>1900458.3691699307</v>
      </c>
      <c r="R592" s="25">
        <f t="array" aca="1" ref="R592" ca="1">INDEX('Lorri 401b'!L:L,MATCH('Retirement Calculator'!A592,'Lorri 401b'!N:N,0),0)</f>
        <v>1784165.8660370014</v>
      </c>
      <c r="S592" s="25">
        <f t="shared" ca="1" si="527"/>
        <v>3684624.2352069318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3525.4531757812501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7820.4732791855868</v>
      </c>
      <c r="K593" s="25">
        <f t="shared" si="524"/>
        <v>20171.771259384055</v>
      </c>
      <c r="L593" s="25"/>
      <c r="N593" s="25">
        <f>'Combined Retirement'!$C$18/12</f>
        <v>39153.069999999992</v>
      </c>
      <c r="O593" s="25">
        <f t="shared" si="525"/>
        <v>11160.82546143035</v>
      </c>
      <c r="P593" s="25">
        <f t="shared" si="526"/>
        <v>27992.244538569641</v>
      </c>
      <c r="Q593" s="25">
        <f t="array" aca="1" ref="Q593" ca="1">INDEX('Isaac 401k'!L:L,MATCH('Retirement Calculator'!A593,'Isaac 401k'!N:N,0),0)</f>
        <v>1900523.8871236232</v>
      </c>
      <c r="R593" s="25">
        <f t="array" aca="1" ref="R593" ca="1">INDEX('Lorri 401b'!L:L,MATCH('Retirement Calculator'!A593,'Lorri 401b'!N:N,0),0)</f>
        <v>1771344.0701725241</v>
      </c>
      <c r="S593" s="25">
        <f t="shared" ca="1" si="527"/>
        <v>3671867.957296147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3525.4531757812501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7820.4732791855868</v>
      </c>
      <c r="K594" s="25">
        <f t="shared" si="524"/>
        <v>20171.771259384055</v>
      </c>
      <c r="L594" s="25"/>
      <c r="N594" s="25">
        <f>'Combined Retirement'!$C$18/12</f>
        <v>39153.069999999992</v>
      </c>
      <c r="O594" s="25">
        <f t="shared" si="525"/>
        <v>11160.82546143035</v>
      </c>
      <c r="P594" s="25">
        <f t="shared" si="526"/>
        <v>27992.244538569641</v>
      </c>
      <c r="Q594" s="25">
        <f t="array" aca="1" ref="Q594" ca="1">INDEX('Isaac 401k'!L:L,MATCH('Retirement Calculator'!A594,'Isaac 401k'!N:N,0),0)</f>
        <v>1900589.6780687894</v>
      </c>
      <c r="R594" s="25">
        <f t="array" aca="1" ref="R594" ca="1">INDEX('Lorri 401b'!L:L,MATCH('Retirement Calculator'!A594,'Lorri 401b'!N:N,0),0)</f>
        <v>1758468.8501586115</v>
      </c>
      <c r="S594" s="25">
        <f t="shared" ca="1" si="527"/>
        <v>3659058.528227401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3525.4531757812501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7820.4732791855868</v>
      </c>
      <c r="K595" s="25">
        <f t="shared" si="524"/>
        <v>20171.771259384055</v>
      </c>
      <c r="L595" s="25"/>
      <c r="N595" s="25">
        <f>'Combined Retirement'!$C$18/12</f>
        <v>39153.069999999992</v>
      </c>
      <c r="O595" s="25">
        <f t="shared" si="525"/>
        <v>11160.82546143035</v>
      </c>
      <c r="P595" s="25">
        <f t="shared" si="526"/>
        <v>27992.244538569641</v>
      </c>
      <c r="Q595" s="25">
        <f t="array" aca="1" ref="Q595" ca="1">INDEX('Isaac 401k'!L:L,MATCH('Retirement Calculator'!A595,'Isaac 401k'!N:N,0),0)</f>
        <v>1900655.7431428938</v>
      </c>
      <c r="R595" s="25">
        <f t="array" aca="1" ref="R595" ca="1">INDEX('Lorri 401b'!L:L,MATCH('Retirement Calculator'!A595,'Lorri 401b'!N:N,0),0)</f>
        <v>1745539.983394641</v>
      </c>
      <c r="S595" s="25">
        <f t="shared" ca="1" si="527"/>
        <v>3646195.726537535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3525.4531757812501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7820.4732791855868</v>
      </c>
      <c r="K596" s="25">
        <f t="shared" si="524"/>
        <v>20171.771259384055</v>
      </c>
      <c r="L596" s="25"/>
      <c r="N596" s="25">
        <f>'Combined Retirement'!$C$18/12</f>
        <v>39153.069999999992</v>
      </c>
      <c r="O596" s="25">
        <f t="shared" si="525"/>
        <v>11160.82546143035</v>
      </c>
      <c r="P596" s="25">
        <f t="shared" si="526"/>
        <v>27992.244538569641</v>
      </c>
      <c r="Q596" s="25">
        <f t="array" aca="1" ref="Q596" ca="1">INDEX('Isaac 401k'!L:L,MATCH('Retirement Calculator'!A596,'Isaac 401k'!N:N,0),0)</f>
        <v>1900722.0834881403</v>
      </c>
      <c r="R596" s="25">
        <f t="array" aca="1" ref="R596" ca="1">INDEX('Lorri 401b'!L:L,MATCH('Retirement Calculator'!A596,'Lorri 401b'!N:N,0),0)</f>
        <v>1732557.2463524872</v>
      </c>
      <c r="S596" s="25">
        <f t="shared" ca="1" si="527"/>
        <v>3633279.3298406275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3525.4531757812501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7820.4732791855868</v>
      </c>
      <c r="K597" s="25">
        <f t="shared" si="524"/>
        <v>20171.771259384055</v>
      </c>
      <c r="L597" s="25"/>
      <c r="N597" s="25">
        <f>'Combined Retirement'!$C$18/12</f>
        <v>39153.069999999992</v>
      </c>
      <c r="O597" s="25">
        <f t="shared" si="525"/>
        <v>11160.82546143035</v>
      </c>
      <c r="P597" s="25">
        <f t="shared" si="526"/>
        <v>27992.244538569641</v>
      </c>
      <c r="Q597" s="25">
        <f t="array" aca="1" ref="Q597" ca="1">INDEX('Isaac 401k'!L:L,MATCH('Retirement Calculator'!A597,'Isaac 401k'!N:N,0),0)</f>
        <v>1900788.700251492</v>
      </c>
      <c r="R597" s="25">
        <f t="array" aca="1" ref="R597" ca="1">INDEX('Lorri 401b'!L:L,MATCH('Retirement Calculator'!A597,'Lorri 401b'!N:N,0),0)</f>
        <v>1719520.4145726578</v>
      </c>
      <c r="S597" s="25">
        <f t="shared" ca="1" si="527"/>
        <v>3620309.1148241498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3525.4531757812501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7820.4732791855868</v>
      </c>
      <c r="K598" s="25">
        <f t="shared" si="524"/>
        <v>20171.771259384055</v>
      </c>
      <c r="L598" s="25"/>
      <c r="N598" s="25">
        <f>'Combined Retirement'!$C$18/12</f>
        <v>39153.069999999992</v>
      </c>
      <c r="O598" s="25">
        <f t="shared" si="525"/>
        <v>11160.82546143035</v>
      </c>
      <c r="P598" s="25">
        <f t="shared" si="526"/>
        <v>27992.244538569641</v>
      </c>
      <c r="Q598" s="25">
        <f t="array" aca="1" ref="Q598" ca="1">INDEX('Isaac 401k'!L:L,MATCH('Retirement Calculator'!A598,'Isaac 401k'!N:N,0),0)</f>
        <v>1900855.5945846911</v>
      </c>
      <c r="R598" s="25">
        <f t="array" aca="1" ref="R598" ca="1">INDEX('Lorri 401b'!L:L,MATCH('Retirement Calculator'!A598,'Lorri 401b'!N:N,0),0)</f>
        <v>1706429.2626604124</v>
      </c>
      <c r="S598" s="25">
        <f t="shared" ca="1" si="527"/>
        <v>3607284.8572451035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3525.4531757812501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7820.4732791855868</v>
      </c>
      <c r="K599" s="25">
        <f t="shared" si="524"/>
        <v>20171.771259384055</v>
      </c>
      <c r="L599" s="25"/>
      <c r="N599" s="25">
        <f>'Combined Retirement'!$C$18/12</f>
        <v>39153.069999999992</v>
      </c>
      <c r="O599" s="25">
        <f t="shared" si="525"/>
        <v>11160.82546143035</v>
      </c>
      <c r="P599" s="25">
        <f t="shared" si="526"/>
        <v>27992.244538569641</v>
      </c>
      <c r="Q599" s="25">
        <f t="array" aca="1" ref="Q599" ca="1">INDEX('Isaac 401k'!L:L,MATCH('Retirement Calculator'!A599,'Isaac 401k'!N:N,0),0)</f>
        <v>1900922.7676442785</v>
      </c>
      <c r="R599" s="25">
        <f t="array" aca="1" ref="R599" ca="1">INDEX('Lorri 401b'!L:L,MATCH('Retirement Calculator'!A599,'Lorri 401b'!N:N,0),0)</f>
        <v>1693283.564281866</v>
      </c>
      <c r="S599" s="25">
        <f t="shared" ca="1" si="527"/>
        <v>3594206.3319261447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3525.4531757812501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7820.4732791855868</v>
      </c>
      <c r="K600" s="25">
        <f t="shared" si="524"/>
        <v>20171.771259384055</v>
      </c>
      <c r="L600" s="25"/>
      <c r="N600" s="25">
        <f>'Combined Retirement'!$C$18/12</f>
        <v>39153.069999999992</v>
      </c>
      <c r="O600" s="25">
        <f t="shared" si="525"/>
        <v>11160.82546143035</v>
      </c>
      <c r="P600" s="25">
        <f t="shared" si="526"/>
        <v>27992.244538569641</v>
      </c>
      <c r="Q600" s="25">
        <f t="array" aca="1" ref="Q600" ca="1">INDEX('Isaac 401k'!L:L,MATCH('Retirement Calculator'!A600,'Isaac 401k'!N:N,0),0)</f>
        <v>1900990.220591614</v>
      </c>
      <c r="R600" s="25">
        <f t="array" aca="1" ref="R600" ca="1">INDEX('Lorri 401b'!L:L,MATCH('Retirement Calculator'!A600,'Lorri 401b'!N:N,0),0)</f>
        <v>1680083.0921600757</v>
      </c>
      <c r="S600" s="25">
        <f t="shared" ca="1" si="527"/>
        <v>3581073.3127516899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3525.4531757812501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7820.4732791855868</v>
      </c>
      <c r="K601" s="25">
        <f t="shared" si="524"/>
        <v>20171.771259384055</v>
      </c>
      <c r="L601" s="25"/>
      <c r="N601" s="25">
        <f>'Combined Retirement'!$C$18/12</f>
        <v>39153.069999999992</v>
      </c>
      <c r="O601" s="25">
        <f t="shared" si="525"/>
        <v>11160.82546143035</v>
      </c>
      <c r="P601" s="25">
        <f t="shared" si="526"/>
        <v>27992.244538569641</v>
      </c>
      <c r="Q601" s="25">
        <f t="array" aca="1" ref="Q601" ca="1">INDEX('Isaac 401k'!L:L,MATCH('Retirement Calculator'!A601,'Isaac 401k'!N:N,0),0)</f>
        <v>1901057.9545928969</v>
      </c>
      <c r="R601" s="25">
        <f t="array" aca="1" ref="R601" ca="1">INDEX('Lorri 401b'!L:L,MATCH('Retirement Calculator'!A601,'Lorri 401b'!N:N,0),0)</f>
        <v>1666827.6180711112</v>
      </c>
      <c r="S601" s="25">
        <f t="shared" ca="1" si="527"/>
        <v>3567885.572664008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3525.4531757812501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7820.4732791855868</v>
      </c>
      <c r="K602" s="25">
        <f t="shared" si="524"/>
        <v>20171.771259384055</v>
      </c>
      <c r="L602" s="25"/>
      <c r="N602" s="25">
        <f>'Combined Retirement'!$C$18/12</f>
        <v>39153.069999999992</v>
      </c>
      <c r="O602" s="25">
        <f t="shared" si="525"/>
        <v>11160.82546143035</v>
      </c>
      <c r="P602" s="25">
        <f t="shared" si="526"/>
        <v>27992.244538569641</v>
      </c>
      <c r="Q602" s="25">
        <f t="array" aca="1" ref="Q602" ca="1">INDEX('Isaac 401k'!L:L,MATCH('Retirement Calculator'!A602,'Isaac 401k'!N:N,0),0)</f>
        <v>1901125.970819185</v>
      </c>
      <c r="R602" s="25">
        <f t="array" aca="1" ref="R602" ca="1">INDEX('Lorri 401b'!L:L,MATCH('Retirement Calculator'!A602,'Lorri 401b'!N:N,0),0)</f>
        <v>1653516.9128401093</v>
      </c>
      <c r="S602" s="25">
        <f t="shared" ca="1" si="527"/>
        <v>3554642.8836592943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3525.4531757812501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7820.4732791855868</v>
      </c>
      <c r="K603" s="25">
        <f t="shared" si="524"/>
        <v>20171.771259384055</v>
      </c>
      <c r="L603" s="25"/>
      <c r="N603" s="25">
        <f>'Combined Retirement'!$C$18/12</f>
        <v>39153.069999999992</v>
      </c>
      <c r="O603" s="25">
        <f t="shared" si="525"/>
        <v>11160.82546143035</v>
      </c>
      <c r="P603" s="25">
        <f t="shared" si="526"/>
        <v>27992.244538569641</v>
      </c>
      <c r="Q603" s="25">
        <f t="array" aca="1" ref="Q603" ca="1">INDEX('Isaac 401k'!L:L,MATCH('Retirement Calculator'!A603,'Isaac 401k'!N:N,0),0)</f>
        <v>1901194.270446416</v>
      </c>
      <c r="R603" s="25">
        <f t="array" aca="1" ref="R603" ca="1">INDEX('Lorri 401b'!L:L,MATCH('Retirement Calculator'!A603,'Lorri 401b'!N:N,0),0)</f>
        <v>1640150.7463373116</v>
      </c>
      <c r="S603" s="25">
        <f t="shared" ca="1" si="527"/>
        <v>3541345.0167837273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3525.4531757812501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7820.4732791855868</v>
      </c>
      <c r="K604" s="25">
        <f t="shared" si="524"/>
        <v>20171.771259384055</v>
      </c>
      <c r="L604" s="25"/>
      <c r="N604" s="25">
        <f>'Combined Retirement'!$C$18/12</f>
        <v>39153.069999999992</v>
      </c>
      <c r="O604" s="25">
        <f t="shared" si="525"/>
        <v>11160.82546143035</v>
      </c>
      <c r="P604" s="25">
        <f t="shared" si="526"/>
        <v>27992.244538569641</v>
      </c>
      <c r="Q604" s="25">
        <f t="array" aca="1" ref="Q604" ca="1">INDEX('Isaac 401k'!L:L,MATCH('Retirement Calculator'!A604,'Isaac 401k'!N:N,0),0)</f>
        <v>1901262.8546554272</v>
      </c>
      <c r="R604" s="25">
        <f t="array" aca="1" ref="R604" ca="1">INDEX('Lorri 401b'!L:L,MATCH('Retirement Calculator'!A604,'Lorri 401b'!N:N,0),0)</f>
        <v>1626728.8874740857</v>
      </c>
      <c r="S604" s="25">
        <f t="shared" ca="1" si="527"/>
        <v>3527991.7421295131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3525.4531757812501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7820.4732791855868</v>
      </c>
      <c r="K605" s="25">
        <f t="shared" si="524"/>
        <v>20171.771259384055</v>
      </c>
      <c r="L605" s="25"/>
      <c r="N605" s="25">
        <f>'Combined Retirement'!$C$18/12</f>
        <v>39153.069999999992</v>
      </c>
      <c r="O605" s="25">
        <f t="shared" si="525"/>
        <v>11160.82546143035</v>
      </c>
      <c r="P605" s="25">
        <f t="shared" si="526"/>
        <v>27992.244538569641</v>
      </c>
      <c r="Q605" s="25">
        <f t="array" aca="1" ref="Q605" ca="1">INDEX('Isaac 401k'!L:L,MATCH('Retirement Calculator'!A605,'Isaac 401k'!N:N,0),0)</f>
        <v>1901331.7246319759</v>
      </c>
      <c r="R605" s="25">
        <f t="array" aca="1" ref="R605" ca="1">INDEX('Lorri 401b'!L:L,MATCH('Retirement Calculator'!A605,'Lorri 401b'!N:N,0),0)</f>
        <v>1613251.1041989296</v>
      </c>
      <c r="S605" s="25">
        <f t="shared" ca="1" si="527"/>
        <v>3514582.8288309053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3525.4531757812501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7820.4732791855868</v>
      </c>
      <c r="K606" s="25">
        <f t="shared" si="524"/>
        <v>20171.771259384055</v>
      </c>
      <c r="L606" s="25"/>
      <c r="N606" s="25">
        <f>'Combined Retirement'!$C$18/12</f>
        <v>39153.069999999992</v>
      </c>
      <c r="O606" s="25">
        <f t="shared" si="525"/>
        <v>11160.82546143035</v>
      </c>
      <c r="P606" s="25">
        <f t="shared" si="526"/>
        <v>27992.244538569641</v>
      </c>
      <c r="Q606" s="25">
        <f t="array" aca="1" ref="Q606" ca="1">INDEX('Isaac 401k'!L:L,MATCH('Retirement Calculator'!A606,'Isaac 401k'!N:N,0),0)</f>
        <v>1901400.8815667601</v>
      </c>
      <c r="R606" s="25">
        <f t="array" aca="1" ref="R606" ca="1">INDEX('Lorri 401b'!L:L,MATCH('Retirement Calculator'!A606,'Lorri 401b'!N:N,0),0)</f>
        <v>1599717.1634934605</v>
      </c>
      <c r="S606" s="25">
        <f t="shared" ca="1" si="527"/>
        <v>3501118.0450602206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3525.4531757812501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7820.4732791855868</v>
      </c>
      <c r="K607" s="25">
        <f t="shared" si="524"/>
        <v>20171.771259384055</v>
      </c>
      <c r="L607" s="25"/>
      <c r="N607" s="25">
        <f>'Combined Retirement'!$C$18/12</f>
        <v>39153.069999999992</v>
      </c>
      <c r="O607" s="25">
        <f t="shared" si="525"/>
        <v>11160.82546143035</v>
      </c>
      <c r="P607" s="25">
        <f t="shared" si="526"/>
        <v>27992.244538569641</v>
      </c>
      <c r="Q607" s="25">
        <f t="array" aca="1" ref="Q607" ca="1">INDEX('Isaac 401k'!L:L,MATCH('Retirement Calculator'!A607,'Isaac 401k'!N:N,0),0)</f>
        <v>1901470.3266554393</v>
      </c>
      <c r="R607" s="25">
        <f t="array" aca="1" ref="R607" ca="1">INDEX('Lorri 401b'!L:L,MATCH('Retirement Calculator'!A607,'Lorri 401b'!N:N,0),0)</f>
        <v>1586126.8313683851</v>
      </c>
      <c r="S607" s="25">
        <f t="shared" ca="1" si="527"/>
        <v>3487597.1580238244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3525.4531757812501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7820.4732791855868</v>
      </c>
      <c r="K608" s="25">
        <f t="shared" si="524"/>
        <v>20171.771259384055</v>
      </c>
      <c r="L608" s="25"/>
      <c r="N608" s="25">
        <f>'Combined Retirement'!$C$18/12</f>
        <v>39153.069999999992</v>
      </c>
      <c r="O608" s="25">
        <f t="shared" si="525"/>
        <v>11160.82546143035</v>
      </c>
      <c r="P608" s="25">
        <f t="shared" si="526"/>
        <v>27992.244538569641</v>
      </c>
      <c r="Q608" s="25">
        <f t="array" aca="1" ref="Q608" ca="1">INDEX('Isaac 401k'!L:L,MATCH('Retirement Calculator'!A608,'Isaac 401k'!N:N,0),0)</f>
        <v>1901540.0610986548</v>
      </c>
      <c r="R608" s="25">
        <f t="array" aca="1" ref="R608" ca="1">INDEX('Lorri 401b'!L:L,MATCH('Retirement Calculator'!A608,'Lorri 401b'!N:N,0),0)</f>
        <v>1572479.8728594552</v>
      </c>
      <c r="S608" s="25">
        <f t="shared" ca="1" si="527"/>
        <v>3474019.9339581099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3525.4531757812501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7820.4732791855868</v>
      </c>
      <c r="K609" s="25">
        <f t="shared" si="524"/>
        <v>20171.771259384055</v>
      </c>
      <c r="L609" s="25"/>
      <c r="N609" s="25">
        <f>'Combined Retirement'!$C$18/12</f>
        <v>39153.069999999992</v>
      </c>
      <c r="O609" s="25">
        <f t="shared" si="525"/>
        <v>11160.82546143035</v>
      </c>
      <c r="P609" s="25">
        <f t="shared" si="526"/>
        <v>27992.244538569641</v>
      </c>
      <c r="Q609" s="25">
        <f t="array" aca="1" ref="Q609" ca="1">INDEX('Isaac 401k'!L:L,MATCH('Retirement Calculator'!A609,'Isaac 401k'!N:N,0),0)</f>
        <v>1901610.0861020503</v>
      </c>
      <c r="R609" s="25">
        <f t="array" aca="1" ref="R609" ca="1">INDEX('Lorri 401b'!L:L,MATCH('Retirement Calculator'!A609,'Lorri 401b'!N:N,0),0)</f>
        <v>1558776.0520234047</v>
      </c>
      <c r="S609" s="25">
        <f t="shared" ca="1" si="527"/>
        <v>3460386.138125455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3525.4531757812501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7820.4732791855868</v>
      </c>
      <c r="K610" s="25">
        <f t="shared" si="524"/>
        <v>20171.771259384055</v>
      </c>
      <c r="L610" s="25"/>
      <c r="N610" s="25">
        <f>'Combined Retirement'!$C$18/12</f>
        <v>39153.069999999992</v>
      </c>
      <c r="O610" s="25">
        <f t="shared" si="525"/>
        <v>11160.82546143035</v>
      </c>
      <c r="P610" s="25">
        <f t="shared" si="526"/>
        <v>27992.244538569641</v>
      </c>
      <c r="Q610" s="25">
        <f t="array" aca="1" ref="Q610" ca="1">INDEX('Isaac 401k'!L:L,MATCH('Retirement Calculator'!A610,'Isaac 401k'!N:N,0),0)</f>
        <v>1901680.4028762933</v>
      </c>
      <c r="R610" s="25">
        <f t="array" aca="1" ref="R610" ca="1">INDEX('Lorri 401b'!L:L,MATCH('Retirement Calculator'!A610,'Lorri 401b'!N:N,0),0)</f>
        <v>1545015.1319338707</v>
      </c>
      <c r="S610" s="25">
        <f t="shared" ca="1" si="527"/>
        <v>3446695.534810164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3525.4531757812501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7820.4732791855868</v>
      </c>
      <c r="K611" s="25">
        <f t="shared" si="524"/>
        <v>20171.771259384055</v>
      </c>
      <c r="L611" s="25"/>
      <c r="N611" s="25">
        <f>'Combined Retirement'!$C$18/12</f>
        <v>39153.069999999992</v>
      </c>
      <c r="O611" s="25">
        <f t="shared" si="525"/>
        <v>11160.82546143035</v>
      </c>
      <c r="P611" s="25">
        <f t="shared" si="526"/>
        <v>27992.244538569641</v>
      </c>
      <c r="Q611" s="25">
        <f t="array" aca="1" ref="Q611" ca="1">INDEX('Isaac 401k'!L:L,MATCH('Retirement Calculator'!A611,'Isaac 401k'!N:N,0),0)</f>
        <v>1901751.0126370955</v>
      </c>
      <c r="R611" s="25">
        <f t="array" aca="1" ref="R611" ca="1">INDEX('Lorri 401b'!L:L,MATCH('Retirement Calculator'!A611,'Lorri 401b'!N:N,0),0)</f>
        <v>1531196.8746772972</v>
      </c>
      <c r="S611" s="25">
        <f t="shared" ca="1" si="527"/>
        <v>3432947.8873143927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3525.4531757812501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7820.4732791855868</v>
      </c>
      <c r="K612" s="25">
        <f t="shared" si="524"/>
        <v>20171.771259384055</v>
      </c>
      <c r="L612" s="25"/>
      <c r="N612" s="25">
        <f>'Combined Retirement'!$C$18/12</f>
        <v>39153.069999999992</v>
      </c>
      <c r="O612" s="25">
        <f t="shared" si="525"/>
        <v>11160.82546143035</v>
      </c>
      <c r="P612" s="25">
        <f t="shared" si="526"/>
        <v>27992.244538569641</v>
      </c>
      <c r="Q612" s="25">
        <f t="array" aca="1" ref="Q612" ca="1">INDEX('Isaac 401k'!L:L,MATCH('Retirement Calculator'!A612,'Isaac 401k'!N:N,0),0)</f>
        <v>1901821.9166052346</v>
      </c>
      <c r="R612" s="25">
        <f t="array" aca="1" ref="R612" ca="1">INDEX('Lorri 401b'!L:L,MATCH('Retirement Calculator'!A612,'Lorri 401b'!N:N,0),0)</f>
        <v>1517321.0413488213</v>
      </c>
      <c r="S612" s="25">
        <f t="shared" ca="1" si="527"/>
        <v>3419142.9579540556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3525.4531757812501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7820.4732791855868</v>
      </c>
      <c r="K613" s="25">
        <f t="shared" si="524"/>
        <v>20171.771259384055</v>
      </c>
      <c r="L613" s="25"/>
      <c r="N613" s="25">
        <f>'Combined Retirement'!$C$18/12</f>
        <v>39153.069999999992</v>
      </c>
      <c r="O613" s="25">
        <f t="shared" si="525"/>
        <v>11160.82546143035</v>
      </c>
      <c r="P613" s="25">
        <f t="shared" si="526"/>
        <v>27992.244538569641</v>
      </c>
      <c r="Q613" s="25">
        <f t="array" aca="1" ref="Q613" ca="1">INDEX('Isaac 401k'!L:L,MATCH('Retirement Calculator'!A613,'Isaac 401k'!N:N,0),0)</f>
        <v>1901893.1160065741</v>
      </c>
      <c r="R613" s="25">
        <f t="array" aca="1" ref="R613" ca="1">INDEX('Lorri 401b'!L:L,MATCH('Retirement Calculator'!A613,'Lorri 401b'!N:N,0),0)</f>
        <v>1503387.3920481433</v>
      </c>
      <c r="S613" s="25">
        <f t="shared" ca="1" si="527"/>
        <v>3405280.5080547174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3525.4531757812501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7820.4732791855868</v>
      </c>
      <c r="K614" s="25">
        <f t="shared" si="524"/>
        <v>20171.771259384055</v>
      </c>
      <c r="L614" s="25"/>
      <c r="N614" s="25">
        <f>'Combined Retirement'!$C$18/12</f>
        <v>39153.069999999992</v>
      </c>
      <c r="O614" s="25">
        <f t="shared" si="525"/>
        <v>11160.82546143035</v>
      </c>
      <c r="P614" s="25">
        <f t="shared" si="526"/>
        <v>27992.244538569641</v>
      </c>
      <c r="Q614" s="25">
        <f t="array" aca="1" ref="Q614" ca="1">INDEX('Isaac 401k'!L:L,MATCH('Retirement Calculator'!A614,'Isaac 401k'!N:N,0),0)</f>
        <v>1901964.612072086</v>
      </c>
      <c r="R614" s="25">
        <f t="array" aca="1" ref="R614" ca="1">INDEX('Lorri 401b'!L:L,MATCH('Retirement Calculator'!A614,'Lorri 401b'!N:N,0),0)</f>
        <v>1489395.6858753792</v>
      </c>
      <c r="S614" s="25">
        <f t="shared" ca="1" si="527"/>
        <v>3391360.2979474654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3525.4531757812501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7820.4732791855868</v>
      </c>
      <c r="K615" s="25">
        <f t="shared" si="524"/>
        <v>20171.771259384055</v>
      </c>
      <c r="L615" s="25"/>
      <c r="N615" s="25">
        <f>'Combined Retirement'!$C$18/12</f>
        <v>39153.069999999992</v>
      </c>
      <c r="O615" s="25">
        <f t="shared" si="525"/>
        <v>11160.82546143035</v>
      </c>
      <c r="P615" s="25">
        <f t="shared" si="526"/>
        <v>27992.244538569641</v>
      </c>
      <c r="Q615" s="25">
        <f t="array" aca="1" ref="Q615" ca="1">INDEX('Isaac 401k'!L:L,MATCH('Retirement Calculator'!A615,'Isaac 401k'!N:N,0),0)</f>
        <v>1902036.4060378708</v>
      </c>
      <c r="R615" s="25">
        <f t="array" aca="1" ref="R615" ca="1">INDEX('Lorri 401b'!L:L,MATCH('Retirement Calculator'!A615,'Lorri 401b'!N:N,0),0)</f>
        <v>1475345.6809268952</v>
      </c>
      <c r="S615" s="25">
        <f t="shared" ca="1" si="527"/>
        <v>3377382.086964766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3525.4531757812501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7820.4732791855868</v>
      </c>
      <c r="K616" s="25">
        <f t="shared" si="524"/>
        <v>20171.771259384055</v>
      </c>
      <c r="L616" s="25"/>
      <c r="N616" s="25">
        <f>'Combined Retirement'!$C$18/12</f>
        <v>39153.069999999992</v>
      </c>
      <c r="O616" s="25">
        <f t="shared" si="525"/>
        <v>11160.82546143035</v>
      </c>
      <c r="P616" s="25">
        <f t="shared" si="526"/>
        <v>27992.244538569641</v>
      </c>
      <c r="Q616" s="25">
        <f t="array" aca="1" ref="Q616" ca="1">INDEX('Isaac 401k'!L:L,MATCH('Retirement Calculator'!A616,'Isaac 401k'!N:N,0),0)</f>
        <v>1902108.4991451798</v>
      </c>
      <c r="R616" s="25">
        <f t="array" aca="1" ref="R616" ca="1">INDEX('Lorri 401b'!L:L,MATCH('Retirement Calculator'!A616,'Lorri 401b'!N:N,0),0)</f>
        <v>1461237.1342911259</v>
      </c>
      <c r="S616" s="25">
        <f t="shared" ca="1" si="527"/>
        <v>3363345.6334363054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3525.4531757812501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7820.4732791855868</v>
      </c>
      <c r="K617" s="25">
        <f t="shared" si="524"/>
        <v>20171.771259384055</v>
      </c>
      <c r="L617" s="25"/>
      <c r="N617" s="25">
        <f>'Combined Retirement'!$C$18/12</f>
        <v>39153.069999999992</v>
      </c>
      <c r="O617" s="25">
        <f t="shared" si="525"/>
        <v>11160.82546143035</v>
      </c>
      <c r="P617" s="25">
        <f t="shared" si="526"/>
        <v>27992.244538569641</v>
      </c>
      <c r="Q617" s="25">
        <f t="array" aca="1" ref="Q617" ca="1">INDEX('Isaac 401k'!L:L,MATCH('Retirement Calculator'!A617,'Isaac 401k'!N:N,0),0)</f>
        <v>1902180.8926404358</v>
      </c>
      <c r="R617" s="25">
        <f t="array" aca="1" ref="R617" ca="1">INDEX('Lorri 401b'!L:L,MATCH('Retirement Calculator'!A617,'Lorri 401b'!N:N,0),0)</f>
        <v>1447069.8020443742</v>
      </c>
      <c r="S617" s="25">
        <f t="shared" ca="1" si="527"/>
        <v>3349250.69468481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3525.4531757812501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7820.4732791855868</v>
      </c>
      <c r="K618" s="25">
        <f t="shared" si="524"/>
        <v>20171.771259384055</v>
      </c>
      <c r="L618" s="25"/>
      <c r="N618" s="25">
        <f>'Combined Retirement'!$C$18/12</f>
        <v>39153.069999999992</v>
      </c>
      <c r="O618" s="25">
        <f t="shared" si="525"/>
        <v>11160.82546143035</v>
      </c>
      <c r="P618" s="25">
        <f t="shared" si="526"/>
        <v>27992.244538569641</v>
      </c>
      <c r="Q618" s="25">
        <f t="array" aca="1" ref="Q618" ca="1">INDEX('Isaac 401k'!L:L,MATCH('Retirement Calculator'!A618,'Isaac 401k'!N:N,0),0)</f>
        <v>1902253.5877752556</v>
      </c>
      <c r="R618" s="25">
        <f t="array" aca="1" ref="R618" ca="1">INDEX('Lorri 401b'!L:L,MATCH('Retirement Calculator'!A618,'Lorri 401b'!N:N,0),0)</f>
        <v>1432843.4392465942</v>
      </c>
      <c r="S618" s="25">
        <f t="shared" ca="1" si="527"/>
        <v>3335097.0270218495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3525.4531757812501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7820.4732791855868</v>
      </c>
      <c r="K619" s="25">
        <f t="shared" si="524"/>
        <v>20171.771259384055</v>
      </c>
      <c r="L619" s="25"/>
      <c r="N619" s="25">
        <f>'Combined Retirement'!$C$18/12</f>
        <v>39153.069999999992</v>
      </c>
      <c r="O619" s="25">
        <f t="shared" si="525"/>
        <v>11160.82546143035</v>
      </c>
      <c r="P619" s="25">
        <f t="shared" si="526"/>
        <v>27992.244538569641</v>
      </c>
      <c r="Q619" s="25">
        <f t="array" aca="1" ref="Q619" ca="1">INDEX('Isaac 401k'!L:L,MATCH('Retirement Calculator'!A619,'Isaac 401k'!N:N,0),0)</f>
        <v>1902326.5858064704</v>
      </c>
      <c r="R619" s="25">
        <f t="array" aca="1" ref="R619" ca="1">INDEX('Lorri 401b'!L:L,MATCH('Retirement Calculator'!A619,'Lorri 401b'!N:N,0),0)</f>
        <v>1418557.799937157</v>
      </c>
      <c r="S619" s="25">
        <f t="shared" ca="1" si="527"/>
        <v>3320884.3857436273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3525.4531757812501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7820.4732791855868</v>
      </c>
      <c r="K620" s="25">
        <f t="shared" si="524"/>
        <v>20171.771259384055</v>
      </c>
      <c r="L620" s="25"/>
      <c r="N620" s="25">
        <f>'Combined Retirement'!$C$18/12</f>
        <v>39153.069999999992</v>
      </c>
      <c r="O620" s="25">
        <f t="shared" si="525"/>
        <v>11160.82546143035</v>
      </c>
      <c r="P620" s="25">
        <f t="shared" si="526"/>
        <v>27992.244538569641</v>
      </c>
      <c r="Q620" s="25">
        <f t="array" aca="1" ref="Q620" ca="1">INDEX('Isaac 401k'!L:L,MATCH('Retirement Calculator'!A620,'Isaac 401k'!N:N,0),0)</f>
        <v>1902399.8879961486</v>
      </c>
      <c r="R620" s="25">
        <f t="array" aca="1" ref="R620" ca="1">INDEX('Lorri 401b'!L:L,MATCH('Retirement Calculator'!A620,'Lorri 401b'!N:N,0),0)</f>
        <v>1404212.6371305969</v>
      </c>
      <c r="S620" s="25">
        <f t="shared" ca="1" si="527"/>
        <v>3306612.5251267455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3525.4531757812501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7820.4732791855868</v>
      </c>
      <c r="K621" s="25">
        <f t="shared" si="524"/>
        <v>20171.771259384055</v>
      </c>
      <c r="L621" s="25"/>
      <c r="N621" s="25">
        <f>'Combined Retirement'!$C$18/12</f>
        <v>39153.069999999992</v>
      </c>
      <c r="O621" s="25">
        <f t="shared" si="525"/>
        <v>11160.82546143035</v>
      </c>
      <c r="P621" s="25">
        <f t="shared" si="526"/>
        <v>27992.244538569641</v>
      </c>
      <c r="Q621" s="25">
        <f t="array" aca="1" ref="Q621" ca="1">INDEX('Isaac 401k'!L:L,MATCH('Retirement Calculator'!A621,'Isaac 401k'!N:N,0),0)</f>
        <v>1902473.4956116169</v>
      </c>
      <c r="R621" s="25">
        <f t="array" aca="1" ref="R621" ca="1">INDEX('Lorri 401b'!L:L,MATCH('Retirement Calculator'!A621,'Lorri 401b'!N:N,0),0)</f>
        <v>1389807.7028123429</v>
      </c>
      <c r="S621" s="25">
        <f t="shared" ca="1" si="527"/>
        <v>3292281.1984239598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3525.4531757812501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7820.4732791855868</v>
      </c>
      <c r="K622" s="25">
        <f t="shared" si="524"/>
        <v>20171.771259384055</v>
      </c>
      <c r="L622" s="25"/>
      <c r="N622" s="25">
        <f>'Combined Retirement'!$C$18/12</f>
        <v>39153.069999999992</v>
      </c>
      <c r="O622" s="25">
        <f t="shared" si="525"/>
        <v>11160.82546143035</v>
      </c>
      <c r="P622" s="25">
        <f t="shared" si="526"/>
        <v>27992.244538569641</v>
      </c>
      <c r="Q622" s="25">
        <f t="array" aca="1" ref="Q622" ca="1">INDEX('Isaac 401k'!L:L,MATCH('Retirement Calculator'!A622,'Isaac 401k'!N:N,0),0)</f>
        <v>1902547.4099254832</v>
      </c>
      <c r="R622" s="25">
        <f t="array" aca="1" ref="R622" ca="1">INDEX('Lorri 401b'!L:L,MATCH('Retirement Calculator'!A622,'Lorri 401b'!N:N,0),0)</f>
        <v>1375342.7479344297</v>
      </c>
      <c r="S622" s="25">
        <f t="shared" ca="1" si="527"/>
        <v>3277890.1578599131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3525.4531757812501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7820.4732791855868</v>
      </c>
      <c r="K623" s="25">
        <f t="shared" si="524"/>
        <v>20171.771259384055</v>
      </c>
      <c r="L623" s="25"/>
      <c r="N623" s="25">
        <f>'Combined Retirement'!$C$18/12</f>
        <v>39153.069999999992</v>
      </c>
      <c r="O623" s="25">
        <f t="shared" si="525"/>
        <v>11160.82546143035</v>
      </c>
      <c r="P623" s="25">
        <f t="shared" si="526"/>
        <v>27992.244538569641</v>
      </c>
      <c r="Q623" s="25">
        <f t="array" aca="1" ref="Q623" ca="1">INDEX('Isaac 401k'!L:L,MATCH('Retirement Calculator'!A623,'Isaac 401k'!N:N,0),0)</f>
        <v>1902621.632215657</v>
      </c>
      <c r="R623" s="25">
        <f t="array" aca="1" ref="R623" ca="1">INDEX('Lorri 401b'!L:L,MATCH('Retirement Calculator'!A623,'Lorri 401b'!N:N,0),0)</f>
        <v>1360817.5224111916</v>
      </c>
      <c r="S623" s="25">
        <f t="shared" ca="1" si="527"/>
        <v>3263439.1546268486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3525.4531757812501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7820.4732791855868</v>
      </c>
      <c r="K624" s="25">
        <f t="shared" si="524"/>
        <v>20171.771259384055</v>
      </c>
      <c r="L624" s="25"/>
      <c r="N624" s="25">
        <f>'Combined Retirement'!$C$18/12</f>
        <v>39153.069999999992</v>
      </c>
      <c r="O624" s="25">
        <f t="shared" si="525"/>
        <v>11160.82546143035</v>
      </c>
      <c r="P624" s="25">
        <f t="shared" si="526"/>
        <v>27992.244538569641</v>
      </c>
      <c r="Q624" s="25">
        <f t="array" aca="1" ref="Q624" ca="1">INDEX('Isaac 401k'!L:L,MATCH('Retirement Calculator'!A624,'Isaac 401k'!N:N,0),0)</f>
        <v>1902696.1637653734</v>
      </c>
      <c r="R624" s="25">
        <f t="array" aca="1" ref="R624" ca="1">INDEX('Lorri 401b'!L:L,MATCH('Retirement Calculator'!A624,'Lorri 401b'!N:N,0),0)</f>
        <v>1346231.7751149402</v>
      </c>
      <c r="S624" s="25">
        <f t="shared" ca="1" si="527"/>
        <v>3248927.9388803137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3525.4531757812501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7820.4732791855868</v>
      </c>
      <c r="K625" s="25">
        <f t="shared" si="524"/>
        <v>20171.771259384055</v>
      </c>
      <c r="L625" s="25"/>
      <c r="N625" s="25">
        <f>'Combined Retirement'!$C$18/12</f>
        <v>39153.069999999992</v>
      </c>
      <c r="O625" s="25">
        <f t="shared" si="525"/>
        <v>11160.82546143035</v>
      </c>
      <c r="P625" s="25">
        <f t="shared" si="526"/>
        <v>27992.244538569641</v>
      </c>
      <c r="Q625" s="25">
        <f t="array" aca="1" ref="Q625" ca="1">INDEX('Isaac 401k'!L:L,MATCH('Retirement Calculator'!A625,'Isaac 401k'!N:N,0),0)</f>
        <v>1902771.0058632137</v>
      </c>
      <c r="R625" s="25">
        <f t="array" aca="1" ref="R625" ca="1">INDEX('Lorri 401b'!L:L,MATCH('Retirement Calculator'!A625,'Lorri 401b'!N:N,0),0)</f>
        <v>1331585.2538716211</v>
      </c>
      <c r="S625" s="25">
        <f t="shared" ca="1" si="527"/>
        <v>3234356.2597348345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3525.4531757812501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7820.4732791855868</v>
      </c>
      <c r="K626" s="25">
        <f t="shared" si="524"/>
        <v>20171.771259384055</v>
      </c>
      <c r="L626" s="25"/>
      <c r="N626" s="25">
        <f>'Combined Retirement'!$C$18/12</f>
        <v>39153.069999999992</v>
      </c>
      <c r="O626" s="25">
        <f t="shared" si="525"/>
        <v>11160.82546143035</v>
      </c>
      <c r="P626" s="25">
        <f t="shared" si="526"/>
        <v>27992.244538569641</v>
      </c>
      <c r="Q626" s="25">
        <f t="array" aca="1" ref="Q626" ca="1">INDEX('Isaac 401k'!L:L,MATCH('Retirement Calculator'!A626,'Isaac 401k'!N:N,0),0)</f>
        <v>1902846.1598031281</v>
      </c>
      <c r="R626" s="25">
        <f t="array" aca="1" ref="R626" ca="1">INDEX('Lorri 401b'!L:L,MATCH('Retirement Calculator'!A626,'Lorri 401b'!N:N,0),0)</f>
        <v>1316877.7054564548</v>
      </c>
      <c r="S626" s="25">
        <f t="shared" ca="1" si="527"/>
        <v>3219723.8652595831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3525.4531757812501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7820.4732791855868</v>
      </c>
      <c r="K627" s="25">
        <f t="shared" si="524"/>
        <v>20171.771259384055</v>
      </c>
      <c r="L627" s="25"/>
      <c r="N627" s="25">
        <f>'Combined Retirement'!$C$18/12</f>
        <v>39153.069999999992</v>
      </c>
      <c r="O627" s="25">
        <f t="shared" si="525"/>
        <v>11160.82546143035</v>
      </c>
      <c r="P627" s="25">
        <f t="shared" si="526"/>
        <v>27992.244538569641</v>
      </c>
      <c r="Q627" s="25">
        <f t="array" aca="1" ref="Q627" ca="1">INDEX('Isaac 401k'!L:L,MATCH('Retirement Calculator'!A627,'Isaac 401k'!N:N,0),0)</f>
        <v>1902921.6268844591</v>
      </c>
      <c r="R627" s="25">
        <f t="array" aca="1" ref="R627" ca="1">INDEX('Lorri 401b'!L:L,MATCH('Retirement Calculator'!A627,'Lorri 401b'!N:N,0),0)</f>
        <v>1302108.8755895586</v>
      </c>
      <c r="S627" s="25">
        <f t="shared" ca="1" si="527"/>
        <v>3205030.5024740174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3525.4531757812501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7820.4732791855868</v>
      </c>
      <c r="K628" s="25">
        <f t="shared" si="524"/>
        <v>20171.771259384055</v>
      </c>
      <c r="L628" s="25"/>
      <c r="N628" s="25">
        <f>'Combined Retirement'!$C$18/12</f>
        <v>39153.069999999992</v>
      </c>
      <c r="O628" s="25">
        <f t="shared" si="525"/>
        <v>11160.82546143035</v>
      </c>
      <c r="P628" s="25">
        <f t="shared" si="526"/>
        <v>27992.244538569641</v>
      </c>
      <c r="Q628" s="25">
        <f t="array" aca="1" ref="Q628" ca="1">INDEX('Isaac 401k'!L:L,MATCH('Retirement Calculator'!A628,'Isaac 401k'!N:N,0),0)</f>
        <v>1902997.4084119622</v>
      </c>
      <c r="R628" s="25">
        <f t="array" aca="1" ref="R628" ca="1">INDEX('Lorri 401b'!L:L,MATCH('Retirement Calculator'!A628,'Lorri 401b'!N:N,0),0)</f>
        <v>1287278.5089315504</v>
      </c>
      <c r="S628" s="25">
        <f t="shared" ca="1" si="527"/>
        <v>3190275.9173435126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3525.4531757812501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7820.4732791855868</v>
      </c>
      <c r="K629" s="25">
        <f t="shared" si="524"/>
        <v>20171.771259384055</v>
      </c>
      <c r="L629" s="25"/>
      <c r="N629" s="25">
        <f>'Combined Retirement'!$C$18/12</f>
        <v>39153.069999999992</v>
      </c>
      <c r="O629" s="25">
        <f t="shared" si="525"/>
        <v>11160.82546143035</v>
      </c>
      <c r="P629" s="25">
        <f t="shared" si="526"/>
        <v>27992.244538569641</v>
      </c>
      <c r="Q629" s="25">
        <f t="array" aca="1" ref="Q629" ca="1">INDEX('Isaac 401k'!L:L,MATCH('Retirement Calculator'!A629,'Isaac 401k'!N:N,0),0)</f>
        <v>1903073.5056958299</v>
      </c>
      <c r="R629" s="25">
        <f t="array" aca="1" ref="R629" ca="1">INDEX('Lorri 401b'!L:L,MATCH('Retirement Calculator'!A629,'Lorri 401b'!N:N,0),0)</f>
        <v>1272386.3490791337</v>
      </c>
      <c r="S629" s="25">
        <f t="shared" ca="1" si="527"/>
        <v>3175459.8547749636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3525.4531757812501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7820.4732791855868</v>
      </c>
      <c r="K630" s="25">
        <f t="shared" si="524"/>
        <v>20171.771259384055</v>
      </c>
      <c r="L630" s="25"/>
      <c r="N630" s="25">
        <f>'Combined Retirement'!$C$18/12</f>
        <v>39153.069999999992</v>
      </c>
      <c r="O630" s="25">
        <f t="shared" si="525"/>
        <v>11160.82546143035</v>
      </c>
      <c r="P630" s="25">
        <f t="shared" si="526"/>
        <v>27992.244538569641</v>
      </c>
      <c r="Q630" s="25">
        <f t="array" aca="1" ref="Q630" ca="1">INDEX('Isaac 401k'!L:L,MATCH('Retirement Calculator'!A630,'Isaac 401k'!N:N,0),0)</f>
        <v>1903149.9200517137</v>
      </c>
      <c r="R630" s="25">
        <f t="array" aca="1" ref="R630" ca="1">INDEX('Lorri 401b'!L:L,MATCH('Retirement Calculator'!A630,'Lorri 401b'!N:N,0),0)</f>
        <v>1257432.1385606653</v>
      </c>
      <c r="S630" s="25">
        <f t="shared" ca="1" si="527"/>
        <v>3160582.0586123792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3525.4531757812501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7820.4732791855868</v>
      </c>
      <c r="K631" s="25">
        <f t="shared" si="524"/>
        <v>20171.771259384055</v>
      </c>
      <c r="L631" s="25"/>
      <c r="N631" s="25">
        <f>'Combined Retirement'!$C$18/12</f>
        <v>39153.069999999992</v>
      </c>
      <c r="O631" s="25">
        <f t="shared" si="525"/>
        <v>11160.82546143035</v>
      </c>
      <c r="P631" s="25">
        <f t="shared" si="526"/>
        <v>27992.244538569641</v>
      </c>
      <c r="Q631" s="25">
        <f t="array" aca="1" ref="Q631" ca="1">INDEX('Isaac 401k'!L:L,MATCH('Retirement Calculator'!A631,'Isaac 401k'!N:N,0),0)</f>
        <v>1903226.652800747</v>
      </c>
      <c r="R631" s="25">
        <f t="array" aca="1" ref="R631" ca="1">INDEX('Lorri 401b'!L:L,MATCH('Retirement Calculator'!A631,'Lorri 401b'!N:N,0),0)</f>
        <v>1242415.6188317032</v>
      </c>
      <c r="S631" s="25">
        <f t="shared" ca="1" si="527"/>
        <v>3145642.2716324502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3525.4531757812501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7820.4732791855868</v>
      </c>
      <c r="K632" s="25">
        <f t="shared" si="524"/>
        <v>20171.771259384055</v>
      </c>
      <c r="L632" s="25"/>
      <c r="N632" s="25">
        <f>'Combined Retirement'!$C$18/12</f>
        <v>39153.069999999992</v>
      </c>
      <c r="O632" s="25">
        <f t="shared" si="525"/>
        <v>11160.82546143035</v>
      </c>
      <c r="P632" s="25">
        <f t="shared" si="526"/>
        <v>27992.244538569641</v>
      </c>
      <c r="Q632" s="25">
        <f t="array" aca="1" ref="Q632" ca="1">INDEX('Isaac 401k'!L:L,MATCH('Retirement Calculator'!A632,'Isaac 401k'!N:N,0),0)</f>
        <v>1903303.7052695679</v>
      </c>
      <c r="R632" s="25">
        <f t="array" aca="1" ref="R632" ca="1">INDEX('Lorri 401b'!L:L,MATCH('Retirement Calculator'!A632,'Lorri 401b'!N:N,0),0)</f>
        <v>1227336.5302705371</v>
      </c>
      <c r="S632" s="25">
        <f t="shared" ca="1" si="527"/>
        <v>3130640.235540105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3525.4531757812501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7820.4732791855868</v>
      </c>
      <c r="K633" s="25">
        <f t="shared" si="524"/>
        <v>20171.771259384055</v>
      </c>
      <c r="L633" s="25"/>
      <c r="N633" s="25">
        <f>'Combined Retirement'!$C$18/12</f>
        <v>39153.069999999992</v>
      </c>
      <c r="O633" s="25">
        <f t="shared" si="525"/>
        <v>11160.82546143035</v>
      </c>
      <c r="P633" s="25">
        <f t="shared" si="526"/>
        <v>27992.244538569641</v>
      </c>
      <c r="Q633" s="25">
        <f t="array" aca="1" ref="Q633" ca="1">INDEX('Isaac 401k'!L:L,MATCH('Retirement Calculator'!A633,'Isaac 401k'!N:N,0),0)</f>
        <v>1903381.0787903422</v>
      </c>
      <c r="R633" s="25">
        <f t="array" aca="1" ref="R633" ca="1">INDEX('Lorri 401b'!L:L,MATCH('Retirement Calculator'!A633,'Lorri 401b'!N:N,0),0)</f>
        <v>1212194.6121736995</v>
      </c>
      <c r="S633" s="25">
        <f t="shared" ca="1" si="527"/>
        <v>3115575.6909640417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3525.4531757812501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7820.4732791855868</v>
      </c>
      <c r="K634" s="25">
        <f t="shared" si="524"/>
        <v>20171.771259384055</v>
      </c>
      <c r="L634" s="25"/>
      <c r="N634" s="25">
        <f>'Combined Retirement'!$C$18/12</f>
        <v>39153.069999999992</v>
      </c>
      <c r="O634" s="25">
        <f t="shared" si="525"/>
        <v>11160.82546143035</v>
      </c>
      <c r="P634" s="25">
        <f t="shared" si="526"/>
        <v>27992.244538569641</v>
      </c>
      <c r="Q634" s="25">
        <f t="array" aca="1" ref="Q634" ca="1">INDEX('Isaac 401k'!L:L,MATCH('Retirement Calculator'!A634,'Isaac 401k'!N:N,0),0)</f>
        <v>1903458.7747007865</v>
      </c>
      <c r="R634" s="25">
        <f t="array" aca="1" ref="R634" ca="1">INDEX('Lorri 401b'!L:L,MATCH('Retirement Calculator'!A634,'Lorri 401b'!N:N,0),0)</f>
        <v>1196989.6027514585</v>
      </c>
      <c r="S634" s="25">
        <f t="shared" ca="1" si="527"/>
        <v>3100448.377452245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3525.4531757812501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7820.4732791855868</v>
      </c>
      <c r="K635" s="25">
        <f t="shared" si="524"/>
        <v>20171.771259384055</v>
      </c>
      <c r="L635" s="25"/>
      <c r="N635" s="25">
        <f>'Combined Retirement'!$C$18/12</f>
        <v>39153.069999999992</v>
      </c>
      <c r="O635" s="25">
        <f t="shared" si="525"/>
        <v>11160.82546143035</v>
      </c>
      <c r="P635" s="25">
        <f t="shared" si="526"/>
        <v>27992.244538569641</v>
      </c>
      <c r="Q635" s="25">
        <f t="array" aca="1" ref="Q635" ca="1">INDEX('Isaac 401k'!L:L,MATCH('Retirement Calculator'!A635,'Isaac 401k'!N:N,0),0)</f>
        <v>1903536.794344191</v>
      </c>
      <c r="R635" s="25">
        <f t="array" aca="1" ref="R635" ca="1">INDEX('Lorri 401b'!L:L,MATCH('Retirement Calculator'!A635,'Lorri 401b'!N:N,0),0)</f>
        <v>1181721.2391232916</v>
      </c>
      <c r="S635" s="25">
        <f t="shared" ca="1" si="527"/>
        <v>3085258.0334674828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3525.4531757812501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7820.4732791855868</v>
      </c>
      <c r="K636" s="25">
        <f t="shared" si="524"/>
        <v>20171.771259384055</v>
      </c>
      <c r="L636" s="25"/>
      <c r="N636" s="25">
        <f>'Combined Retirement'!$C$18/12</f>
        <v>39153.069999999992</v>
      </c>
      <c r="O636" s="25">
        <f t="shared" si="525"/>
        <v>11160.82546143035</v>
      </c>
      <c r="P636" s="25">
        <f t="shared" si="526"/>
        <v>27992.244538569641</v>
      </c>
      <c r="Q636" s="25">
        <f t="array" aca="1" ref="Q636" ca="1">INDEX('Isaac 401k'!L:L,MATCH('Retirement Calculator'!A636,'Isaac 401k'!N:N,0),0)</f>
        <v>1903615.1390694429</v>
      </c>
      <c r="R636" s="25">
        <f t="array" aca="1" ref="R636" ca="1">INDEX('Lorri 401b'!L:L,MATCH('Retirement Calculator'!A636,'Lorri 401b'!N:N,0),0)</f>
        <v>1166389.2573133404</v>
      </c>
      <c r="S636" s="25">
        <f t="shared" ca="1" si="527"/>
        <v>3070004.3963827835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3525.4531757812501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7820.4732791855868</v>
      </c>
      <c r="K637" s="25">
        <f t="shared" si="524"/>
        <v>20171.771259384055</v>
      </c>
      <c r="L637" s="25"/>
      <c r="N637" s="25">
        <f>'Combined Retirement'!$C$18/12</f>
        <v>39153.069999999992</v>
      </c>
      <c r="O637" s="25">
        <f t="shared" si="525"/>
        <v>11160.82546143035</v>
      </c>
      <c r="P637" s="25">
        <f t="shared" si="526"/>
        <v>27992.244538569641</v>
      </c>
      <c r="Q637" s="25">
        <f t="array" aca="1" ref="Q637" ca="1">INDEX('Isaac 401k'!L:L,MATCH('Retirement Calculator'!A637,'Isaac 401k'!N:N,0),0)</f>
        <v>1903693.81023105</v>
      </c>
      <c r="R637" s="25">
        <f t="array" aca="1" ref="R637" ca="1">INDEX('Lorri 401b'!L:L,MATCH('Retirement Calculator'!A637,'Lorri 401b'!N:N,0),0)</f>
        <v>1150993.392245848</v>
      </c>
      <c r="S637" s="25">
        <f t="shared" ca="1" si="527"/>
        <v>3054687.2024768982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3525.4531757812501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7820.4732791855868</v>
      </c>
      <c r="K638" s="25">
        <f t="shared" si="524"/>
        <v>20171.771259384055</v>
      </c>
      <c r="L638" s="25"/>
      <c r="N638" s="25">
        <f>'Combined Retirement'!$C$18/12</f>
        <v>39153.069999999992</v>
      </c>
      <c r="O638" s="25">
        <f t="shared" si="525"/>
        <v>11160.82546143035</v>
      </c>
      <c r="P638" s="25">
        <f t="shared" si="526"/>
        <v>27992.244538569641</v>
      </c>
      <c r="Q638" s="25">
        <f t="array" aca="1" ref="Q638" ca="1">INDEX('Isaac 401k'!L:L,MATCH('Retirement Calculator'!A638,'Isaac 401k'!N:N,0),0)</f>
        <v>1903772.8091891638</v>
      </c>
      <c r="R638" s="25">
        <f t="array" aca="1" ref="R638" ca="1">INDEX('Lorri 401b'!L:L,MATCH('Retirement Calculator'!A638,'Lorri 401b'!N:N,0),0)</f>
        <v>1135533.3777405743</v>
      </c>
      <c r="S638" s="25">
        <f t="shared" ca="1" si="527"/>
        <v>3039306.1869297381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3525.4531757812501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7820.4732791855868</v>
      </c>
      <c r="K639" s="25">
        <f t="shared" si="524"/>
        <v>20171.771259384055</v>
      </c>
      <c r="L639" s="25"/>
      <c r="N639" s="25">
        <f>'Combined Retirement'!$C$18/12</f>
        <v>39153.069999999992</v>
      </c>
      <c r="O639" s="25">
        <f t="shared" si="525"/>
        <v>11160.82546143035</v>
      </c>
      <c r="P639" s="25">
        <f t="shared" si="526"/>
        <v>27992.244538569641</v>
      </c>
      <c r="Q639" s="25">
        <f t="array" aca="1" ref="Q639" ca="1">INDEX('Isaac 401k'!L:L,MATCH('Retirement Calculator'!A639,'Isaac 401k'!N:N,0),0)</f>
        <v>1903852.1373096032</v>
      </c>
      <c r="R639" s="25">
        <f t="array" aca="1" ref="R639" ca="1">INDEX('Lorri 401b'!L:L,MATCH('Retirement Calculator'!A639,'Lorri 401b'!N:N,0),0)</f>
        <v>1120008.9465081953</v>
      </c>
      <c r="S639" s="25">
        <f t="shared" ca="1" si="527"/>
        <v>3023861.0838177986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3525.4531757812501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7820.4732791855868</v>
      </c>
      <c r="K640" s="25">
        <f t="shared" si="524"/>
        <v>20171.771259384055</v>
      </c>
      <c r="L640" s="25"/>
      <c r="N640" s="25">
        <f>'Combined Retirement'!$C$18/12</f>
        <v>39153.069999999992</v>
      </c>
      <c r="O640" s="25">
        <f t="shared" si="525"/>
        <v>11160.82546143035</v>
      </c>
      <c r="P640" s="25">
        <f t="shared" si="526"/>
        <v>27992.244538569641</v>
      </c>
      <c r="Q640" s="25">
        <f t="array" aca="1" ref="Q640" ca="1">INDEX('Isaac 401k'!L:L,MATCH('Retirement Calculator'!A640,'Isaac 401k'!N:N,0),0)</f>
        <v>1903931.7959638776</v>
      </c>
      <c r="R640" s="25">
        <f t="array" aca="1" ref="R640" ca="1">INDEX('Lorri 401b'!L:L,MATCH('Retirement Calculator'!A640,'Lorri 401b'!N:N,0),0)</f>
        <v>1104419.8301456813</v>
      </c>
      <c r="S640" s="25">
        <f t="shared" ca="1" si="527"/>
        <v>3008351.6261095591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3525.4531757812501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7820.4732791855868</v>
      </c>
      <c r="K641" s="25">
        <f t="shared" si="524"/>
        <v>20171.771259384055</v>
      </c>
      <c r="L641" s="25"/>
      <c r="N641" s="25">
        <f>'Combined Retirement'!$C$18/12</f>
        <v>39153.069999999992</v>
      </c>
      <c r="O641" s="25">
        <f t="shared" si="525"/>
        <v>11160.82546143035</v>
      </c>
      <c r="P641" s="25">
        <f t="shared" si="526"/>
        <v>27992.244538569641</v>
      </c>
      <c r="Q641" s="25">
        <f t="array" aca="1" ref="Q641" ca="1">INDEX('Isaac 401k'!L:L,MATCH('Retirement Calculator'!A641,'Isaac 401k'!N:N,0),0)</f>
        <v>1904011.7865292116</v>
      </c>
      <c r="R641" s="25">
        <f t="array" aca="1" ref="R641" ca="1">INDEX('Lorri 401b'!L:L,MATCH('Retirement Calculator'!A641,'Lorri 401b'!N:N,0),0)</f>
        <v>1088765.759131657</v>
      </c>
      <c r="S641" s="25">
        <f t="shared" ca="1" si="527"/>
        <v>2992777.5456608683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3525.4531757812501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7820.4732791855868</v>
      </c>
      <c r="K642" s="25">
        <f t="shared" si="524"/>
        <v>20171.771259384055</v>
      </c>
      <c r="L642" s="25"/>
      <c r="N642" s="25">
        <f>'Combined Retirement'!$C$18/12</f>
        <v>39153.069999999992</v>
      </c>
      <c r="O642" s="25">
        <f t="shared" si="525"/>
        <v>11160.82546143035</v>
      </c>
      <c r="P642" s="25">
        <f t="shared" si="526"/>
        <v>27992.244538569641</v>
      </c>
      <c r="Q642" s="25">
        <f t="array" aca="1" ref="Q642" ca="1">INDEX('Isaac 401k'!L:L,MATCH('Retirement Calculator'!A642,'Isaac 401k'!N:N,0),0)</f>
        <v>1904092.1103885677</v>
      </c>
      <c r="R642" s="25">
        <f t="array" aca="1" ref="R642" ca="1">INDEX('Lorri 401b'!L:L,MATCH('Retirement Calculator'!A642,'Lorri 401b'!N:N,0),0)</f>
        <v>1073046.4628217407</v>
      </c>
      <c r="S642" s="25">
        <f t="shared" ca="1" si="527"/>
        <v>2977138.5732103083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3525.4531757812501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7820.4732791855868</v>
      </c>
      <c r="K643" s="25">
        <f t="shared" si="524"/>
        <v>20171.771259384055</v>
      </c>
      <c r="L643" s="25"/>
      <c r="N643" s="25">
        <f>'Combined Retirement'!$C$18/12</f>
        <v>39153.069999999992</v>
      </c>
      <c r="O643" s="25">
        <f t="shared" si="525"/>
        <v>11160.82546143035</v>
      </c>
      <c r="P643" s="25">
        <f t="shared" si="526"/>
        <v>27992.244538569641</v>
      </c>
      <c r="Q643" s="25">
        <f t="array" aca="1" ref="Q643" ca="1">INDEX('Isaac 401k'!L:L,MATCH('Retirement Calculator'!A643,'Isaac 401k'!N:N,0),0)</f>
        <v>1904172.7689306713</v>
      </c>
      <c r="R643" s="25">
        <f t="array" aca="1" ref="R643" ca="1">INDEX('Lorri 401b'!L:L,MATCH('Retirement Calculator'!A643,'Lorri 401b'!N:N,0),0)</f>
        <v>1057261.6694438665</v>
      </c>
      <c r="S643" s="25">
        <f t="shared" ca="1" si="527"/>
        <v>2961434.438374538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3525.4531757812501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7820.4732791855868</v>
      </c>
      <c r="K644" s="25">
        <f t="shared" si="524"/>
        <v>20171.771259384055</v>
      </c>
      <c r="L644" s="25"/>
      <c r="N644" s="25">
        <f>'Combined Retirement'!$C$18/12</f>
        <v>39153.069999999992</v>
      </c>
      <c r="O644" s="25">
        <f t="shared" si="525"/>
        <v>11160.82546143035</v>
      </c>
      <c r="P644" s="25">
        <f t="shared" si="526"/>
        <v>27992.244538569641</v>
      </c>
      <c r="Q644" s="25">
        <f t="array" aca="1" ref="Q644" ca="1">INDEX('Isaac 401k'!L:L,MATCH('Retirement Calculator'!A644,'Isaac 401k'!N:N,0),0)</f>
        <v>1904253.7635500336</v>
      </c>
      <c r="R644" s="25">
        <f t="array" aca="1" ref="R644" ca="1">INDEX('Lorri 401b'!L:L,MATCH('Retirement Calculator'!A644,'Lorri 401b'!N:N,0),0)</f>
        <v>1041411.1060935844</v>
      </c>
      <c r="S644" s="25">
        <f t="shared" ca="1" si="527"/>
        <v>2945664.8696436179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3525.4531757812501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7820.4732791855868</v>
      </c>
      <c r="K645" s="25">
        <f t="shared" si="524"/>
        <v>20171.771259384055</v>
      </c>
      <c r="L645" s="25"/>
      <c r="N645" s="25">
        <f>'Combined Retirement'!$C$18/12</f>
        <v>39153.069999999992</v>
      </c>
      <c r="O645" s="25">
        <f t="shared" si="525"/>
        <v>11160.82546143035</v>
      </c>
      <c r="P645" s="25">
        <f t="shared" si="526"/>
        <v>27992.244538569641</v>
      </c>
      <c r="Q645" s="25">
        <f t="array" aca="1" ref="Q645" ca="1">INDEX('Isaac 401k'!L:L,MATCH('Retirement Calculator'!A645,'Isaac 401k'!N:N,0),0)</f>
        <v>1904335.0956469765</v>
      </c>
      <c r="R645" s="25">
        <f t="array" aca="1" ref="R645" ca="1">INDEX('Lorri 401b'!L:L,MATCH('Retirement Calculator'!A645,'Lorri 401b'!N:N,0),0)</f>
        <v>1025494.4987293428</v>
      </c>
      <c r="S645" s="25">
        <f t="shared" ca="1" si="527"/>
        <v>2929829.5943763191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3525.4531757812501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7820.4732791855868</v>
      </c>
      <c r="K646" s="25">
        <f t="shared" si="524"/>
        <v>20171.771259384055</v>
      </c>
      <c r="L646" s="25"/>
      <c r="N646" s="25">
        <f>'Combined Retirement'!$C$18/12</f>
        <v>39153.069999999992</v>
      </c>
      <c r="O646" s="25">
        <f t="shared" si="525"/>
        <v>11160.82546143035</v>
      </c>
      <c r="P646" s="25">
        <f t="shared" si="526"/>
        <v>27992.244538569641</v>
      </c>
      <c r="Q646" s="25">
        <f t="array" aca="1" ref="Q646" ca="1">INDEX('Isaac 401k'!L:L,MATCH('Retirement Calculator'!A646,'Isaac 401k'!N:N,0),0)</f>
        <v>1904416.7666276568</v>
      </c>
      <c r="R646" s="25">
        <f t="array" aca="1" ref="R646" ca="1">INDEX('Lorri 401b'!L:L,MATCH('Retirement Calculator'!A646,'Lorri 401b'!N:N,0),0)</f>
        <v>1009511.5721677503</v>
      </c>
      <c r="S646" s="25">
        <f t="shared" ca="1" si="527"/>
        <v>2913928.3387954072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3525.4531757812501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7820.4732791855868</v>
      </c>
      <c r="K647" s="25">
        <f t="shared" si="524"/>
        <v>20171.771259384055</v>
      </c>
      <c r="L647" s="25"/>
      <c r="N647" s="25">
        <f>'Combined Retirement'!$C$18/12</f>
        <v>39153.069999999992</v>
      </c>
      <c r="O647" s="25">
        <f t="shared" si="525"/>
        <v>11160.82546143035</v>
      </c>
      <c r="P647" s="25">
        <f t="shared" si="526"/>
        <v>27992.244538569641</v>
      </c>
      <c r="Q647" s="25">
        <f t="array" aca="1" ref="Q647" ca="1">INDEX('Isaac 401k'!L:L,MATCH('Retirement Calculator'!A647,'Isaac 401k'!N:N,0),0)</f>
        <v>1904498.7779040898</v>
      </c>
      <c r="R647" s="25">
        <f t="array" aca="1" ref="R647" ca="1">INDEX('Lorri 401b'!L:L,MATCH('Retirement Calculator'!A647,'Lorri 401b'!N:N,0),0)</f>
        <v>993462.05007881776</v>
      </c>
      <c r="S647" s="25">
        <f t="shared" ca="1" si="527"/>
        <v>2897960.8279829076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3525.4531757812501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7820.4732791855868</v>
      </c>
      <c r="K648" s="25">
        <f t="shared" si="524"/>
        <v>20171.771259384055</v>
      </c>
      <c r="L648" s="25"/>
      <c r="N648" s="25">
        <f>'Combined Retirement'!$C$18/12</f>
        <v>39153.069999999992</v>
      </c>
      <c r="O648" s="25">
        <f t="shared" si="525"/>
        <v>11160.82546143035</v>
      </c>
      <c r="P648" s="25">
        <f t="shared" si="526"/>
        <v>27992.244538569641</v>
      </c>
      <c r="Q648" s="25">
        <f t="array" aca="1" ref="Q648" ca="1">INDEX('Isaac 401k'!L:L,MATCH('Retirement Calculator'!A648,'Isaac 401k'!N:N,0),0)</f>
        <v>1904581.1308941746</v>
      </c>
      <c r="R648" s="25">
        <f t="array" aca="1" ref="R648" ca="1">INDEX('Lorri 401b'!L:L,MATCH('Retirement Calculator'!A648,'Lorri 401b'!N:N,0),0)</f>
        <v>977345.65498118126</v>
      </c>
      <c r="S648" s="25">
        <f t="shared" ca="1" si="527"/>
        <v>2881926.7858753558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3525.4531757812501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7820.4732791855868</v>
      </c>
      <c r="K649" s="25">
        <f t="shared" si="524"/>
        <v>20171.771259384055</v>
      </c>
      <c r="L649" s="25"/>
      <c r="N649" s="25">
        <f>'Combined Retirement'!$C$18/12</f>
        <v>39153.069999999992</v>
      </c>
      <c r="O649" s="25">
        <f t="shared" si="525"/>
        <v>11160.82546143035</v>
      </c>
      <c r="P649" s="25">
        <f t="shared" si="526"/>
        <v>27992.244538569641</v>
      </c>
      <c r="Q649" s="25">
        <f t="array" aca="1" ref="Q649" ca="1">INDEX('Isaac 401k'!L:L,MATCH('Retirement Calculator'!A649,'Isaac 401k'!N:N,0),0)</f>
        <v>1904663.827021718</v>
      </c>
      <c r="R649" s="25">
        <f t="array" aca="1" ref="R649" ca="1">INDEX('Lorri 401b'!L:L,MATCH('Retirement Calculator'!A649,'Lorri 401b'!N:N,0),0)</f>
        <v>961162.10823730472</v>
      </c>
      <c r="S649" s="25">
        <f t="shared" ca="1" si="527"/>
        <v>2865825.9352590227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3525.4531757812501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7820.4732791855868</v>
      </c>
      <c r="K650" s="25">
        <f t="shared" si="524"/>
        <v>20171.771259384055</v>
      </c>
      <c r="L650" s="25"/>
      <c r="N650" s="25">
        <f>'Combined Retirement'!$C$18/12</f>
        <v>39153.069999999992</v>
      </c>
      <c r="O650" s="25">
        <f t="shared" si="525"/>
        <v>11160.82546143035</v>
      </c>
      <c r="P650" s="25">
        <f t="shared" si="526"/>
        <v>27992.244538569641</v>
      </c>
      <c r="Q650" s="25">
        <f t="array" aca="1" ref="Q650" ca="1">INDEX('Isaac 401k'!L:L,MATCH('Retirement Calculator'!A650,'Isaac 401k'!N:N,0),0)</f>
        <v>1904746.8677164596</v>
      </c>
      <c r="R650" s="25">
        <f t="array" aca="1" ref="R650" ca="1">INDEX('Lorri 401b'!L:L,MATCH('Retirement Calculator'!A650,'Lorri 401b'!N:N,0),0)</f>
        <v>944911.13004866207</v>
      </c>
      <c r="S650" s="25">
        <f t="shared" ca="1" si="527"/>
        <v>2849657.9977651215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3525.4531757812501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7820.4732791855868</v>
      </c>
      <c r="K651" s="25">
        <f t="shared" si="524"/>
        <v>20171.771259384055</v>
      </c>
      <c r="L651" s="25"/>
      <c r="N651" s="25">
        <f>'Combined Retirement'!$C$18/12</f>
        <v>39153.069999999992</v>
      </c>
      <c r="O651" s="25">
        <f t="shared" si="525"/>
        <v>11160.82546143035</v>
      </c>
      <c r="P651" s="25">
        <f t="shared" si="526"/>
        <v>27992.244538569641</v>
      </c>
      <c r="Q651" s="25">
        <f t="array" aca="1" ref="Q651" ca="1">INDEX('Isaac 401k'!L:L,MATCH('Retirement Calculator'!A651,'Isaac 401k'!N:N,0),0)</f>
        <v>1904830.254414096</v>
      </c>
      <c r="R651" s="25">
        <f t="array" aca="1" ref="R651" ca="1">INDEX('Lorri 401b'!L:L,MATCH('Retirement Calculator'!A651,'Lorri 401b'!N:N,0),0)</f>
        <v>928592.43945089995</v>
      </c>
      <c r="S651" s="25">
        <f t="shared" ca="1" si="527"/>
        <v>2833422.6938649961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3525.4531757812501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7820.4732791855868</v>
      </c>
      <c r="K652" s="25">
        <f t="shared" si="524"/>
        <v>20171.771259384055</v>
      </c>
      <c r="L652" s="25"/>
      <c r="N652" s="25">
        <f>'Combined Retirement'!$C$18/12</f>
        <v>39153.069999999992</v>
      </c>
      <c r="O652" s="25">
        <f t="shared" si="525"/>
        <v>11160.82546143035</v>
      </c>
      <c r="P652" s="25">
        <f t="shared" si="526"/>
        <v>27992.244538569641</v>
      </c>
      <c r="Q652" s="25">
        <f t="array" aca="1" ref="Q652" ca="1">INDEX('Isaac 401k'!L:L,MATCH('Retirement Calculator'!A652,'Isaac 401k'!N:N,0),0)</f>
        <v>1904913.9885563059</v>
      </c>
      <c r="R652" s="25">
        <f t="array" aca="1" ref="R652" ca="1">INDEX('Lorri 401b'!L:L,MATCH('Retirement Calculator'!A652,'Lorri 401b'!N:N,0),0)</f>
        <v>912205.75430898054</v>
      </c>
      <c r="S652" s="25">
        <f t="shared" ca="1" si="527"/>
        <v>2817119.7428652863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3525.4531757812501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7820.4732791855868</v>
      </c>
      <c r="K653" s="25">
        <f t="shared" si="524"/>
        <v>20171.771259384055</v>
      </c>
      <c r="L653" s="25"/>
      <c r="N653" s="25">
        <f>'Combined Retirement'!$C$18/12</f>
        <v>39153.069999999992</v>
      </c>
      <c r="O653" s="25">
        <f t="shared" si="525"/>
        <v>11160.82546143035</v>
      </c>
      <c r="P653" s="25">
        <f t="shared" si="526"/>
        <v>27992.244538569641</v>
      </c>
      <c r="Q653" s="25">
        <f t="array" aca="1" ref="Q653" ca="1">INDEX('Isaac 401k'!L:L,MATCH('Retirement Calculator'!A653,'Isaac 401k'!N:N,0),0)</f>
        <v>1904998.0715907749</v>
      </c>
      <c r="R653" s="25">
        <f t="array" aca="1" ref="R653" ca="1">INDEX('Lorri 401b'!L:L,MATCH('Retirement Calculator'!A653,'Lorri 401b'!N:N,0),0)</f>
        <v>895750.79131230304</v>
      </c>
      <c r="S653" s="25">
        <f t="shared" ca="1" si="527"/>
        <v>2800748.8629030781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3525.4531757812501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7820.4732791855868</v>
      </c>
      <c r="K654" s="25">
        <f t="shared" si="524"/>
        <v>20171.771259384055</v>
      </c>
      <c r="L654" s="25"/>
      <c r="N654" s="25">
        <f>'Combined Retirement'!$C$18/12</f>
        <v>39153.069999999992</v>
      </c>
      <c r="O654" s="25">
        <f t="shared" si="525"/>
        <v>11160.82546143035</v>
      </c>
      <c r="P654" s="25">
        <f t="shared" si="526"/>
        <v>27992.244538569641</v>
      </c>
      <c r="Q654" s="25">
        <f t="array" aca="1" ref="Q654" ca="1">INDEX('Isaac 401k'!L:L,MATCH('Retirement Calculator'!A654,'Isaac 401k'!N:N,0),0)</f>
        <v>1905082.5049712209</v>
      </c>
      <c r="R654" s="25">
        <f t="array" aca="1" ref="R654" ca="1">INDEX('Lorri 401b'!L:L,MATCH('Retirement Calculator'!A654,'Lorri 401b'!N:N,0),0)</f>
        <v>879227.26596980612</v>
      </c>
      <c r="S654" s="25">
        <f t="shared" ca="1" si="527"/>
        <v>2784309.770941027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3525.4531757812501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7820.4732791855868</v>
      </c>
      <c r="K655" s="25">
        <f t="shared" si="524"/>
        <v>20171.771259384055</v>
      </c>
      <c r="L655" s="25"/>
      <c r="N655" s="25">
        <f>'Combined Retirement'!$C$18/12</f>
        <v>39153.069999999992</v>
      </c>
      <c r="O655" s="25">
        <f t="shared" si="525"/>
        <v>11160.82546143035</v>
      </c>
      <c r="P655" s="25">
        <f t="shared" si="526"/>
        <v>27992.244538569641</v>
      </c>
      <c r="Q655" s="25">
        <f t="array" aca="1" ref="Q655" ca="1">INDEX('Isaac 401k'!L:L,MATCH('Retirement Calculator'!A655,'Isaac 401k'!N:N,0),0)</f>
        <v>1905167.2901574187</v>
      </c>
      <c r="R655" s="25">
        <f t="array" aca="1" ref="R655" ca="1">INDEX('Lorri 401b'!L:L,MATCH('Retirement Calculator'!A655,'Lorri 401b'!N:N,0),0)</f>
        <v>862634.89260504884</v>
      </c>
      <c r="S655" s="25">
        <f t="shared" ca="1" si="527"/>
        <v>2767802.1827624673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3525.4531757812501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7820.4732791855868</v>
      </c>
      <c r="K656" s="25">
        <f t="shared" si="524"/>
        <v>20171.771259384055</v>
      </c>
      <c r="L656" s="25"/>
      <c r="N656" s="25">
        <f>'Combined Retirement'!$C$18/12</f>
        <v>39153.069999999992</v>
      </c>
      <c r="O656" s="25">
        <f t="shared" si="525"/>
        <v>11160.82546143035</v>
      </c>
      <c r="P656" s="25">
        <f t="shared" si="526"/>
        <v>27992.244538569641</v>
      </c>
      <c r="Q656" s="25">
        <f t="array" aca="1" ref="Q656" ca="1">INDEX('Isaac 401k'!L:L,MATCH('Retirement Calculator'!A656,'Isaac 401k'!N:N,0),0)</f>
        <v>1905252.4286152257</v>
      </c>
      <c r="R656" s="25">
        <f t="array" aca="1" ref="R656" ca="1">INDEX('Lorri 401b'!L:L,MATCH('Retirement Calculator'!A656,'Lorri 401b'!N:N,0),0)</f>
        <v>845973.38435127179</v>
      </c>
      <c r="S656" s="25">
        <f t="shared" ca="1" si="527"/>
        <v>2751225.8129664976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3525.4531757812501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7820.4732791855868</v>
      </c>
      <c r="K657" s="25">
        <f t="shared" si="524"/>
        <v>20171.771259384055</v>
      </c>
      <c r="L657" s="25"/>
      <c r="N657" s="25">
        <f>'Combined Retirement'!$C$18/12</f>
        <v>39153.069999999992</v>
      </c>
      <c r="O657" s="25">
        <f t="shared" si="525"/>
        <v>11160.82546143035</v>
      </c>
      <c r="P657" s="25">
        <f t="shared" si="526"/>
        <v>27992.244538569641</v>
      </c>
      <c r="Q657" s="25">
        <f t="array" aca="1" ref="Q657" ca="1">INDEX('Isaac 401k'!L:L,MATCH('Retirement Calculator'!A657,'Isaac 401k'!N:N,0),0)</f>
        <v>1905337.921816607</v>
      </c>
      <c r="R657" s="25">
        <f t="array" aca="1" ref="R657" ca="1">INDEX('Lorri 401b'!L:L,MATCH('Retirement Calculator'!A657,'Lorri 401b'!N:N,0),0)</f>
        <v>829242.45314643718</v>
      </c>
      <c r="S657" s="25">
        <f t="shared" ca="1" si="527"/>
        <v>2734580.3749630442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3525.4531757812501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7820.4732791855868</v>
      </c>
      <c r="K658" s="25">
        <f t="shared" si="524"/>
        <v>20171.771259384055</v>
      </c>
      <c r="L658" s="25"/>
      <c r="N658" s="25">
        <f>'Combined Retirement'!$C$18/12</f>
        <v>39153.069999999992</v>
      </c>
      <c r="O658" s="25">
        <f t="shared" si="525"/>
        <v>11160.82546143035</v>
      </c>
      <c r="P658" s="25">
        <f t="shared" si="526"/>
        <v>27992.244538569641</v>
      </c>
      <c r="Q658" s="25">
        <f t="array" aca="1" ref="Q658" ca="1">INDEX('Isaac 401k'!L:L,MATCH('Retirement Calculator'!A658,'Isaac 401k'!N:N,0),0)</f>
        <v>1905423.7712396607</v>
      </c>
      <c r="R658" s="25">
        <f t="array" aca="1" ref="R658" ca="1">INDEX('Lorri 401b'!L:L,MATCH('Retirement Calculator'!A658,'Lorri 401b'!N:N,0),0)</f>
        <v>812441.80972824921</v>
      </c>
      <c r="S658" s="25">
        <f t="shared" ca="1" si="527"/>
        <v>2717865.5809679097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3525.4531757812501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7820.4732791855868</v>
      </c>
      <c r="K659" s="25">
        <f t="shared" si="524"/>
        <v>20171.771259384055</v>
      </c>
      <c r="L659" s="25"/>
      <c r="N659" s="25">
        <f>'Combined Retirement'!$C$18/12</f>
        <v>39153.069999999992</v>
      </c>
      <c r="O659" s="25">
        <f t="shared" si="525"/>
        <v>11160.82546143035</v>
      </c>
      <c r="P659" s="25">
        <f t="shared" si="526"/>
        <v>27992.244538569641</v>
      </c>
      <c r="Q659" s="25">
        <f t="array" aca="1" ref="Q659" ca="1">INDEX('Isaac 401k'!L:L,MATCH('Retirement Calculator'!A659,'Isaac 401k'!N:N,0),0)</f>
        <v>1905509.9783686437</v>
      </c>
      <c r="R659" s="25">
        <f t="array" aca="1" ref="R659" ca="1">INDEX('Lorri 401b'!L:L,MATCH('Retirement Calculator'!A659,'Lorri 401b'!N:N,0),0)</f>
        <v>795571.16362915211</v>
      </c>
      <c r="S659" s="25">
        <f t="shared" ca="1" si="527"/>
        <v>2701081.1419977956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3525.4531757812501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7820.4732791855868</v>
      </c>
      <c r="K660" s="25">
        <f t="shared" si="524"/>
        <v>20171.771259384055</v>
      </c>
      <c r="L660" s="25"/>
      <c r="N660" s="25">
        <f>'Combined Retirement'!$C$18/12</f>
        <v>39153.069999999992</v>
      </c>
      <c r="O660" s="25">
        <f t="shared" si="525"/>
        <v>11160.82546143035</v>
      </c>
      <c r="P660" s="25">
        <f t="shared" si="526"/>
        <v>27992.244538569641</v>
      </c>
      <c r="Q660" s="25">
        <f t="array" aca="1" ref="Q660" ca="1">INDEX('Isaac 401k'!L:L,MATCH('Retirement Calculator'!A660,'Isaac 401k'!N:N,0),0)</f>
        <v>1905596.5446939976</v>
      </c>
      <c r="R660" s="25">
        <f t="array" aca="1" ref="R660" ca="1">INDEX('Lorri 401b'!L:L,MATCH('Retirement Calculator'!A660,'Lorri 401b'!N:N,0),0)</f>
        <v>778630.22317130887</v>
      </c>
      <c r="S660" s="25">
        <f t="shared" ca="1" si="527"/>
        <v>2684226.7678653067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3525.4531757812501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7820.4732791855868</v>
      </c>
      <c r="K661" s="25">
        <f t="shared" si="524"/>
        <v>20171.771259384055</v>
      </c>
      <c r="L661" s="25"/>
      <c r="N661" s="25">
        <f>'Combined Retirement'!$C$18/12</f>
        <v>39153.069999999992</v>
      </c>
      <c r="O661" s="25">
        <f t="shared" si="525"/>
        <v>11160.82546143035</v>
      </c>
      <c r="P661" s="25">
        <f t="shared" si="526"/>
        <v>27992.244538569641</v>
      </c>
      <c r="Q661" s="25">
        <f t="array" aca="1" ref="Q661" ca="1">INDEX('Isaac 401k'!L:L,MATCH('Retirement Calculator'!A661,'Isaac 401k'!N:N,0),0)</f>
        <v>1905683.4717123737</v>
      </c>
      <c r="R661" s="25">
        <f t="array" aca="1" ref="R661" ca="1">INDEX('Lorri 401b'!L:L,MATCH('Retirement Calculator'!A661,'Lorri 401b'!N:N,0),0)</f>
        <v>761618.69546155795</v>
      </c>
      <c r="S661" s="25">
        <f t="shared" ca="1" si="527"/>
        <v>2667302.1671739314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3525.4531757812501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7820.4732791855868</v>
      </c>
      <c r="K662" s="25">
        <f t="shared" si="524"/>
        <v>20171.771259384055</v>
      </c>
      <c r="L662" s="25"/>
      <c r="N662" s="25">
        <f>'Combined Retirement'!$C$18/12</f>
        <v>39153.069999999992</v>
      </c>
      <c r="O662" s="25">
        <f t="shared" si="525"/>
        <v>11160.82546143035</v>
      </c>
      <c r="P662" s="25">
        <f t="shared" si="526"/>
        <v>27992.244538569641</v>
      </c>
      <c r="Q662" s="25">
        <f t="array" aca="1" ref="Q662" ca="1">INDEX('Isaac 401k'!L:L,MATCH('Retirement Calculator'!A662,'Isaac 401k'!N:N,0),0)</f>
        <v>1905770.7609266597</v>
      </c>
      <c r="R662" s="25">
        <f t="array" aca="1" ref="R662" ca="1">INDEX('Lorri 401b'!L:L,MATCH('Retirement Calculator'!A662,'Lorri 401b'!N:N,0),0)</f>
        <v>744536.2863863497</v>
      </c>
      <c r="S662" s="25">
        <f t="shared" ca="1" si="527"/>
        <v>2650307.0473130094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3525.4531757812501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7820.4732791855868</v>
      </c>
      <c r="K663" s="25">
        <f t="shared" si="524"/>
        <v>20171.771259384055</v>
      </c>
      <c r="L663" s="25"/>
      <c r="N663" s="25">
        <f>'Combined Retirement'!$C$18/12</f>
        <v>39153.069999999992</v>
      </c>
      <c r="O663" s="25">
        <f t="shared" si="525"/>
        <v>11160.82546143035</v>
      </c>
      <c r="P663" s="25">
        <f t="shared" si="526"/>
        <v>27992.244538569641</v>
      </c>
      <c r="Q663" s="25">
        <f t="array" aca="1" ref="Q663" ca="1">INDEX('Isaac 401k'!L:L,MATCH('Retirement Calculator'!A663,'Isaac 401k'!N:N,0),0)</f>
        <v>1905858.4138460052</v>
      </c>
      <c r="R663" s="25">
        <f t="array" aca="1" ref="R663" ca="1">INDEX('Lorri 401b'!L:L,MATCH('Retirement Calculator'!A663,'Lorri 401b'!N:N,0),0)</f>
        <v>727382.70060666138</v>
      </c>
      <c r="S663" s="25">
        <f t="shared" ca="1" si="527"/>
        <v>2633241.1144526666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3525.4531757812501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7820.4732791855868</v>
      </c>
      <c r="K664" s="25">
        <f t="shared" si="524"/>
        <v>20171.771259384055</v>
      </c>
      <c r="L664" s="25"/>
      <c r="N664" s="25">
        <f>'Combined Retirement'!$C$18/12</f>
        <v>39153.069999999992</v>
      </c>
      <c r="O664" s="25">
        <f t="shared" si="525"/>
        <v>11160.82546143035</v>
      </c>
      <c r="P664" s="25">
        <f t="shared" si="526"/>
        <v>27992.244538569641</v>
      </c>
      <c r="Q664" s="25">
        <f t="array" aca="1" ref="Q664" ca="1">INDEX('Isaac 401k'!L:L,MATCH('Retirement Calculator'!A664,'Isaac 401k'!N:N,0),0)</f>
        <v>1905946.4319858481</v>
      </c>
      <c r="R664" s="25">
        <f t="array" aca="1" ref="R664" ca="1">INDEX('Lorri 401b'!L:L,MATCH('Retirement Calculator'!A664,'Lorri 401b'!N:N,0),0)</f>
        <v>710157.641552891</v>
      </c>
      <c r="S664" s="25">
        <f t="shared" ca="1" si="527"/>
        <v>2616104.0735387392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3525.4531757812501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7820.4732791855868</v>
      </c>
      <c r="K665" s="25">
        <f t="shared" si="524"/>
        <v>20171.771259384055</v>
      </c>
      <c r="L665" s="25"/>
      <c r="N665" s="25">
        <f>'Combined Retirement'!$C$18/12</f>
        <v>39153.069999999992</v>
      </c>
      <c r="O665" s="25">
        <f t="shared" si="525"/>
        <v>11160.82546143035</v>
      </c>
      <c r="P665" s="25">
        <f t="shared" si="526"/>
        <v>27992.244538569641</v>
      </c>
      <c r="Q665" s="25">
        <f t="array" aca="1" ref="Q665" ca="1">INDEX('Isaac 401k'!L:L,MATCH('Retirement Calculator'!A665,'Isaac 401k'!N:N,0),0)</f>
        <v>1906034.8168679404</v>
      </c>
      <c r="R665" s="25">
        <f t="array" aca="1" ref="R665" ca="1">INDEX('Lorri 401b'!L:L,MATCH('Retirement Calculator'!A665,'Lorri 401b'!N:N,0),0)</f>
        <v>692860.81141972984</v>
      </c>
      <c r="S665" s="25">
        <f t="shared" ca="1" si="527"/>
        <v>2598895.6282876702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3525.4531757812501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7820.4732791855868</v>
      </c>
      <c r="K666" s="25">
        <f t="shared" si="524"/>
        <v>20171.771259384055</v>
      </c>
      <c r="L666" s="25"/>
      <c r="N666" s="25">
        <f>'Combined Retirement'!$C$18/12</f>
        <v>39153.069999999992</v>
      </c>
      <c r="O666" s="25">
        <f t="shared" si="525"/>
        <v>11160.82546143035</v>
      </c>
      <c r="P666" s="25">
        <f t="shared" si="526"/>
        <v>27992.244538569641</v>
      </c>
      <c r="Q666" s="25">
        <f t="array" aca="1" ref="Q666" ca="1">INDEX('Isaac 401k'!L:L,MATCH('Retirement Calculator'!A666,'Isaac 401k'!N:N,0),0)</f>
        <v>1906123.5700203746</v>
      </c>
      <c r="R666" s="25">
        <f t="array" aca="1" ref="R666" ca="1">INDEX('Lorri 401b'!L:L,MATCH('Retirement Calculator'!A666,'Lorri 401b'!N:N,0),0)</f>
        <v>675491.911161014</v>
      </c>
      <c r="S666" s="25">
        <f t="shared" ca="1" si="527"/>
        <v>2581615.4811813887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3525.4531757812501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7820.4732791855868</v>
      </c>
      <c r="K667" s="25">
        <f t="shared" si="524"/>
        <v>20171.771259384055</v>
      </c>
      <c r="L667" s="25"/>
      <c r="N667" s="25">
        <f>'Combined Retirement'!$C$18/12</f>
        <v>39153.069999999992</v>
      </c>
      <c r="O667" s="25">
        <f t="shared" si="525"/>
        <v>11160.82546143035</v>
      </c>
      <c r="P667" s="25">
        <f t="shared" si="526"/>
        <v>27992.244538569641</v>
      </c>
      <c r="Q667" s="25">
        <f t="array" aca="1" ref="Q667" ca="1">INDEX('Isaac 401k'!L:L,MATCH('Retirement Calculator'!A667,'Isaac 401k'!N:N,0),0)</f>
        <v>1906212.6929776107</v>
      </c>
      <c r="R667" s="25">
        <f t="array" aca="1" ref="R667" ca="1">INDEX('Lorri 401b'!L:L,MATCH('Retirement Calculator'!A667,'Lorri 401b'!N:N,0),0)</f>
        <v>658050.6404845533</v>
      </c>
      <c r="S667" s="25">
        <f t="shared" ca="1" si="527"/>
        <v>2564263.3334621638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3525.4531757812501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7820.4732791855868</v>
      </c>
      <c r="K668" s="25">
        <f t="shared" si="524"/>
        <v>20171.771259384055</v>
      </c>
      <c r="L668" s="25"/>
      <c r="N668" s="25">
        <f>'Combined Retirement'!$C$18/12</f>
        <v>39153.069999999992</v>
      </c>
      <c r="O668" s="25">
        <f t="shared" si="525"/>
        <v>11160.82546143035</v>
      </c>
      <c r="P668" s="25">
        <f t="shared" si="526"/>
        <v>27992.244538569641</v>
      </c>
      <c r="Q668" s="25">
        <f t="array" aca="1" ref="Q668" ca="1">INDEX('Isaac 401k'!L:L,MATCH('Retirement Calculator'!A668,'Isaac 401k'!N:N,0),0)</f>
        <v>1906302.1872805019</v>
      </c>
      <c r="R668" s="25">
        <f t="array" aca="1" ref="R668" ca="1">INDEX('Lorri 401b'!L:L,MATCH('Retirement Calculator'!A668,'Lorri 401b'!N:N,0),0)</f>
        <v>640536.69784694084</v>
      </c>
      <c r="S668" s="25">
        <f t="shared" ca="1" si="527"/>
        <v>2546838.8851274429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3525.4531757812501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7820.4732791855868</v>
      </c>
      <c r="K669" s="25">
        <f t="shared" si="524"/>
        <v>20171.771259384055</v>
      </c>
      <c r="L669" s="25"/>
      <c r="N669" s="25">
        <f>'Combined Retirement'!$C$18/12</f>
        <v>39153.069999999992</v>
      </c>
      <c r="O669" s="25">
        <f t="shared" si="525"/>
        <v>11160.82546143035</v>
      </c>
      <c r="P669" s="25">
        <f t="shared" si="526"/>
        <v>27992.244538569641</v>
      </c>
      <c r="Q669" s="25">
        <f t="array" aca="1" ref="Q669" ca="1">INDEX('Isaac 401k'!L:L,MATCH('Retirement Calculator'!A669,'Isaac 401k'!N:N,0),0)</f>
        <v>1906392.0544763219</v>
      </c>
      <c r="R669" s="25">
        <f t="array" aca="1" ref="R669" ca="1">INDEX('Lorri 401b'!L:L,MATCH('Retirement Calculator'!A669,'Lorri 401b'!N:N,0),0)</f>
        <v>622949.78044833825</v>
      </c>
      <c r="S669" s="25">
        <f t="shared" ca="1" si="527"/>
        <v>2529341.8349246602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3525.4531757812501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7820.4732791855868</v>
      </c>
      <c r="K670" s="25">
        <f t="shared" si="524"/>
        <v>20171.771259384055</v>
      </c>
      <c r="L670" s="25"/>
      <c r="N670" s="25">
        <f>'Combined Retirement'!$C$18/12</f>
        <v>39153.069999999992</v>
      </c>
      <c r="O670" s="25">
        <f t="shared" si="525"/>
        <v>11160.82546143035</v>
      </c>
      <c r="P670" s="25">
        <f t="shared" si="526"/>
        <v>27992.244538569641</v>
      </c>
      <c r="Q670" s="25">
        <f t="array" aca="1" ref="Q670" ca="1">INDEX('Isaac 401k'!L:L,MATCH('Retirement Calculator'!A670,'Isaac 401k'!N:N,0),0)</f>
        <v>1906482.296118791</v>
      </c>
      <c r="R670" s="25">
        <f t="array" aca="1" ref="R670" ca="1">INDEX('Lorri 401b'!L:L,MATCH('Retirement Calculator'!A670,'Lorri 401b'!N:N,0),0)</f>
        <v>605289.58422724158</v>
      </c>
      <c r="S670" s="25">
        <f t="shared" ca="1" si="527"/>
        <v>2511771.8803460328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3525.4531757812501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7820.4732791855868</v>
      </c>
      <c r="K671" s="25">
        <f t="shared" si="524"/>
        <v>20171.771259384055</v>
      </c>
      <c r="L671" s="25"/>
      <c r="N671" s="25">
        <f>'Combined Retirement'!$C$18/12</f>
        <v>39153.069999999992</v>
      </c>
      <c r="O671" s="25">
        <f t="shared" si="525"/>
        <v>11160.82546143035</v>
      </c>
      <c r="P671" s="25">
        <f t="shared" si="526"/>
        <v>27992.244538569641</v>
      </c>
      <c r="Q671" s="25">
        <f t="array" aca="1" ref="Q671" ca="1">INDEX('Isaac 401k'!L:L,MATCH('Retirement Calculator'!A671,'Isaac 401k'!N:N,0),0)</f>
        <v>1906572.9137681038</v>
      </c>
      <c r="R671" s="25">
        <f t="array" aca="1" ref="R671" ca="1">INDEX('Lorri 401b'!L:L,MATCH('Retirement Calculator'!A671,'Lorri 401b'!N:N,0),0)</f>
        <v>587555.8038552237</v>
      </c>
      <c r="S671" s="25">
        <f t="shared" ca="1" si="527"/>
        <v>2494128.7176233274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3525.4531757812501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7820.4732791855868</v>
      </c>
      <c r="K672" s="25">
        <f t="shared" si="524"/>
        <v>20171.771259384055</v>
      </c>
      <c r="L672" s="25"/>
      <c r="N672" s="25">
        <f>'Combined Retirement'!$C$18/12</f>
        <v>39153.069999999992</v>
      </c>
      <c r="O672" s="25">
        <f t="shared" si="525"/>
        <v>11160.82546143035</v>
      </c>
      <c r="P672" s="25">
        <f t="shared" si="526"/>
        <v>27992.244538569641</v>
      </c>
      <c r="Q672" s="25">
        <f t="array" aca="1" ref="Q672" ca="1">INDEX('Isaac 401k'!L:L,MATCH('Retirement Calculator'!A672,'Isaac 401k'!N:N,0),0)</f>
        <v>1906663.9089909554</v>
      </c>
      <c r="R672" s="25">
        <f t="array" aca="1" ref="R672" ca="1">INDEX('Lorri 401b'!L:L,MATCH('Retirement Calculator'!A672,'Lorri 401b'!N:N,0),0)</f>
        <v>569748.13273165561</v>
      </c>
      <c r="S672" s="25">
        <f t="shared" ca="1" si="527"/>
        <v>2476412.0417226111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3525.4531757812501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7820.4732791855868</v>
      </c>
      <c r="K673" s="25">
        <f t="shared" si="524"/>
        <v>20171.771259384055</v>
      </c>
      <c r="L673" s="25"/>
      <c r="N673" s="25">
        <f>'Combined Retirement'!$C$18/12</f>
        <v>39153.069999999992</v>
      </c>
      <c r="O673" s="25">
        <f t="shared" si="525"/>
        <v>11160.82546143035</v>
      </c>
      <c r="P673" s="25">
        <f t="shared" si="526"/>
        <v>27992.244538569641</v>
      </c>
      <c r="Q673" s="25">
        <f t="array" aca="1" ref="Q673" ca="1">INDEX('Isaac 401k'!L:L,MATCH('Retirement Calculator'!A673,'Isaac 401k'!N:N,0),0)</f>
        <v>1906755.2833605688</v>
      </c>
      <c r="R673" s="25">
        <f t="array" aca="1" ref="R673" ca="1">INDEX('Lorri 401b'!L:L,MATCH('Retirement Calculator'!A673,'Lorri 401b'!N:N,0),0)</f>
        <v>551866.26297840604</v>
      </c>
      <c r="S673" s="25">
        <f t="shared" ca="1" si="527"/>
        <v>2458621.546338975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3525.4531757812501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7820.4732791855868</v>
      </c>
      <c r="K674" s="25">
        <f t="shared" si="524"/>
        <v>20171.771259384055</v>
      </c>
      <c r="L674" s="25"/>
      <c r="N674" s="25">
        <f>'Combined Retirement'!$C$18/12</f>
        <v>39153.069999999992</v>
      </c>
      <c r="O674" s="25">
        <f t="shared" si="525"/>
        <v>11160.82546143035</v>
      </c>
      <c r="P674" s="25">
        <f t="shared" si="526"/>
        <v>27992.244538569641</v>
      </c>
      <c r="Q674" s="25">
        <f t="array" aca="1" ref="Q674" ca="1">INDEX('Isaac 401k'!L:L,MATCH('Retirement Calculator'!A674,'Isaac 401k'!N:N,0),0)</f>
        <v>1906847.0384567224</v>
      </c>
      <c r="R674" s="25">
        <f t="array" aca="1" ref="R674" ca="1">INDEX('Lorri 401b'!L:L,MATCH('Retirement Calculator'!A674,'Lorri 401b'!N:N,0),0)</f>
        <v>533909.88543451787</v>
      </c>
      <c r="S674" s="25">
        <f t="shared" ca="1" si="527"/>
        <v>2440756.9238912403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3525.4531757812501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7820.4732791855868</v>
      </c>
      <c r="K675" s="25">
        <f t="shared" si="524"/>
        <v>20171.771259384055</v>
      </c>
      <c r="L675" s="25"/>
      <c r="N675" s="25">
        <f>'Combined Retirement'!$C$18/12</f>
        <v>39153.069999999992</v>
      </c>
      <c r="O675" s="25">
        <f t="shared" si="525"/>
        <v>11160.82546143035</v>
      </c>
      <c r="P675" s="25">
        <f t="shared" si="526"/>
        <v>27992.244538569641</v>
      </c>
      <c r="Q675" s="25">
        <f t="array" aca="1" ref="Q675" ca="1">INDEX('Isaac 401k'!L:L,MATCH('Retirement Calculator'!A675,'Isaac 401k'!N:N,0),0)</f>
        <v>1906939.1758657766</v>
      </c>
      <c r="R675" s="25">
        <f t="array" aca="1" ref="R675" ca="1">INDEX('Lorri 401b'!L:L,MATCH('Retirement Calculator'!A675,'Lorri 401b'!N:N,0),0)</f>
        <v>515878.68965086353</v>
      </c>
      <c r="S675" s="25">
        <f t="shared" ca="1" si="527"/>
        <v>2422817.8655166402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3525.4531757812501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7820.4732791855868</v>
      </c>
      <c r="K676" s="25">
        <f t="shared" si="524"/>
        <v>20171.771259384055</v>
      </c>
      <c r="L676" s="25"/>
      <c r="N676" s="25">
        <f>'Combined Retirement'!$C$18/12</f>
        <v>39153.069999999992</v>
      </c>
      <c r="O676" s="25">
        <f t="shared" si="525"/>
        <v>11160.82546143035</v>
      </c>
      <c r="P676" s="25">
        <f t="shared" si="526"/>
        <v>27992.244538569641</v>
      </c>
      <c r="Q676" s="25">
        <f t="array" aca="1" ref="Q676" ca="1">INDEX('Isaac 401k'!L:L,MATCH('Retirement Calculator'!A676,'Isaac 401k'!N:N,0),0)</f>
        <v>1907031.6971807019</v>
      </c>
      <c r="R676" s="25">
        <f t="array" aca="1" ref="R676" ca="1">INDEX('Lorri 401b'!L:L,MATCH('Retirement Calculator'!A676,'Lorri 401b'!N:N,0),0)</f>
        <v>497772.3638847773</v>
      </c>
      <c r="S676" s="25">
        <f t="shared" ca="1" si="527"/>
        <v>2404804.0610654792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3525.4531757812501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7820.4732791855868</v>
      </c>
      <c r="K677" s="25">
        <f t="shared" si="524"/>
        <v>20171.771259384055</v>
      </c>
      <c r="L677" s="25"/>
      <c r="N677" s="25">
        <f>'Combined Retirement'!$C$18/12</f>
        <v>39153.069999999992</v>
      </c>
      <c r="O677" s="25">
        <f t="shared" si="525"/>
        <v>11160.82546143035</v>
      </c>
      <c r="P677" s="25">
        <f t="shared" si="526"/>
        <v>27992.244538569641</v>
      </c>
      <c r="Q677" s="25">
        <f t="array" aca="1" ref="Q677" ca="1">INDEX('Isaac 401k'!L:L,MATCH('Retirement Calculator'!A677,'Isaac 401k'!N:N,0),0)</f>
        <v>1907124.604001106</v>
      </c>
      <c r="R677" s="25">
        <f t="array" aca="1" ref="R677" ca="1">INDEX('Lorri 401b'!L:L,MATCH('Retirement Calculator'!A677,'Lorri 401b'!N:N,0),0)</f>
        <v>479590.59509466571</v>
      </c>
      <c r="S677" s="25">
        <f t="shared" ca="1" si="527"/>
        <v>2386715.1990957716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3525.4531757812501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7820.4732791855868</v>
      </c>
      <c r="K678" s="25">
        <f t="shared" si="524"/>
        <v>20171.771259384055</v>
      </c>
      <c r="L678" s="25"/>
      <c r="N678" s="25">
        <f>'Combined Retirement'!$C$18/12</f>
        <v>39153.069999999992</v>
      </c>
      <c r="O678" s="25">
        <f t="shared" si="525"/>
        <v>11160.82546143035</v>
      </c>
      <c r="P678" s="25">
        <f t="shared" si="526"/>
        <v>27992.244538569641</v>
      </c>
      <c r="Q678" s="25">
        <f t="array" aca="1" ref="Q678" ca="1">INDEX('Isaac 401k'!L:L,MATCH('Retirement Calculator'!A678,'Isaac 401k'!N:N,0),0)</f>
        <v>1907217.8979332617</v>
      </c>
      <c r="R678" s="25">
        <f t="array" aca="1" ref="R678" ca="1">INDEX('Lorri 401b'!L:L,MATCH('Retirement Calculator'!A678,'Lorri 401b'!N:N,0),0)</f>
        <v>461333.06893459533</v>
      </c>
      <c r="S678" s="25">
        <f t="shared" ca="1" si="527"/>
        <v>2368550.9668678571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3525.4531757812501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7820.4732791855868</v>
      </c>
      <c r="K679" s="25">
        <f t="shared" si="524"/>
        <v>20171.771259384055</v>
      </c>
      <c r="L679" s="25"/>
      <c r="N679" s="25">
        <f>'Combined Retirement'!$C$18/12</f>
        <v>39153.069999999992</v>
      </c>
      <c r="O679" s="25">
        <f t="shared" si="525"/>
        <v>11160.82546143035</v>
      </c>
      <c r="P679" s="25">
        <f t="shared" si="526"/>
        <v>27992.244538569641</v>
      </c>
      <c r="Q679" s="25">
        <f t="array" aca="1" ref="Q679" ca="1">INDEX('Isaac 401k'!L:L,MATCH('Retirement Calculator'!A679,'Isaac 401k'!N:N,0),0)</f>
        <v>1907311.5805901347</v>
      </c>
      <c r="R679" s="25">
        <f t="array" aca="1" ref="R679" ca="1">INDEX('Lorri 401b'!L:L,MATCH('Retirement Calculator'!A679,'Lorri 401b'!N:N,0),0)</f>
        <v>442999.46974885801</v>
      </c>
      <c r="S679" s="25">
        <f t="shared" ca="1" si="527"/>
        <v>2350311.0503389928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3525.4531757812501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7820.4732791855868</v>
      </c>
      <c r="K680" s="25">
        <f t="shared" si="524"/>
        <v>20171.771259384055</v>
      </c>
      <c r="L680" s="25"/>
      <c r="N680" s="25">
        <f>'Combined Retirement'!$C$18/12</f>
        <v>39153.069999999992</v>
      </c>
      <c r="O680" s="25">
        <f t="shared" si="525"/>
        <v>11160.82546143035</v>
      </c>
      <c r="P680" s="25">
        <f t="shared" si="526"/>
        <v>27992.244538569641</v>
      </c>
      <c r="Q680" s="25">
        <f t="array" aca="1" ref="Q680" ca="1">INDEX('Isaac 401k'!L:L,MATCH('Retirement Calculator'!A680,'Isaac 401k'!N:N,0),0)</f>
        <v>1907405.6535914114</v>
      </c>
      <c r="R680" s="25">
        <f t="array" aca="1" ref="R680" ca="1">INDEX('Lorri 401b'!L:L,MATCH('Retirement Calculator'!A680,'Lorri 401b'!N:N,0),0)</f>
        <v>424589.48056651343</v>
      </c>
      <c r="S680" s="25">
        <f t="shared" ca="1" si="527"/>
        <v>2331995.1341579249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3525.4531757812501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7820.4732791855868</v>
      </c>
      <c r="K681" s="25">
        <f t="shared" si="524"/>
        <v>20171.771259384055</v>
      </c>
      <c r="L681" s="25"/>
      <c r="N681" s="25">
        <f>'Combined Retirement'!$C$18/12</f>
        <v>39153.069999999992</v>
      </c>
      <c r="O681" s="25">
        <f t="shared" si="525"/>
        <v>11160.82546143035</v>
      </c>
      <c r="P681" s="25">
        <f t="shared" si="526"/>
        <v>27992.244538569641</v>
      </c>
      <c r="Q681" s="25">
        <f t="array" aca="1" ref="Q681" ca="1">INDEX('Isaac 401k'!L:L,MATCH('Retirement Calculator'!A681,'Isaac 401k'!N:N,0),0)</f>
        <v>1907500.1185635268</v>
      </c>
      <c r="R681" s="25">
        <f t="array" aca="1" ref="R681" ca="1">INDEX('Lorri 401b'!L:L,MATCH('Retirement Calculator'!A681,'Lorri 401b'!N:N,0),0)</f>
        <v>406102.78309590911</v>
      </c>
      <c r="S681" s="25">
        <f t="shared" ca="1" si="527"/>
        <v>2313602.9016594361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3525.4531757812501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7820.4732791855868</v>
      </c>
      <c r="K682" s="25">
        <f t="shared" si="524"/>
        <v>20171.771259384055</v>
      </c>
      <c r="L682" s="25"/>
      <c r="N682" s="25">
        <f>'Combined Retirement'!$C$18/12</f>
        <v>39153.069999999992</v>
      </c>
      <c r="O682" s="25">
        <f t="shared" si="525"/>
        <v>11160.82546143035</v>
      </c>
      <c r="P682" s="25">
        <f t="shared" si="526"/>
        <v>27992.244538569641</v>
      </c>
      <c r="Q682" s="25">
        <f t="array" aca="1" ref="Q682" ca="1">INDEX('Isaac 401k'!L:L,MATCH('Retirement Calculator'!A682,'Isaac 401k'!N:N,0),0)</f>
        <v>1907594.9771396925</v>
      </c>
      <c r="R682" s="25">
        <f t="array" aca="1" ref="R682" ca="1">INDEX('Lorri 401b'!L:L,MATCH('Retirement Calculator'!A682,'Lorri 401b'!N:N,0),0)</f>
        <v>387539.05771917722</v>
      </c>
      <c r="S682" s="25">
        <f t="shared" ca="1" si="527"/>
        <v>2295134.0348588699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3525.4531757812501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7820.4732791855868</v>
      </c>
      <c r="K683" s="25">
        <f t="shared" si="524"/>
        <v>20171.771259384055</v>
      </c>
      <c r="L683" s="25"/>
      <c r="N683" s="25">
        <f>'Combined Retirement'!$C$18/12</f>
        <v>39153.069999999992</v>
      </c>
      <c r="O683" s="25">
        <f t="shared" si="525"/>
        <v>11160.82546143035</v>
      </c>
      <c r="P683" s="25">
        <f t="shared" si="526"/>
        <v>27992.244538569641</v>
      </c>
      <c r="Q683" s="25">
        <f t="array" aca="1" ref="Q683" ca="1">INDEX('Isaac 401k'!L:L,MATCH('Retirement Calculator'!A683,'Isaac 401k'!N:N,0),0)</f>
        <v>1907690.2309599258</v>
      </c>
      <c r="R683" s="25">
        <f t="array" aca="1" ref="R683" ca="1">INDEX('Lorri 401b'!L:L,MATCH('Retirement Calculator'!A683,'Lorri 401b'!N:N,0),0)</f>
        <v>368897.98348670895</v>
      </c>
      <c r="S683" s="25">
        <f t="shared" ca="1" si="527"/>
        <v>2276588.214446635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3525.4531757812501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7820.4732791855868</v>
      </c>
      <c r="K684" s="25">
        <f t="shared" si="524"/>
        <v>20171.771259384055</v>
      </c>
      <c r="L684" s="25"/>
      <c r="N684" s="25">
        <f>'Combined Retirement'!$C$18/12</f>
        <v>39153.069999999992</v>
      </c>
      <c r="O684" s="25">
        <f t="shared" si="525"/>
        <v>11160.82546143035</v>
      </c>
      <c r="P684" s="25">
        <f t="shared" si="526"/>
        <v>27992.244538569641</v>
      </c>
      <c r="Q684" s="25">
        <f t="array" aca="1" ref="Q684" ca="1">INDEX('Isaac 401k'!L:L,MATCH('Retirement Calculator'!A684,'Isaac 401k'!N:N,0),0)</f>
        <v>1907785.8816710766</v>
      </c>
      <c r="R684" s="25">
        <f t="array" aca="1" ref="R684" ca="1">INDEX('Lorri 401b'!L:L,MATCH('Retirement Calculator'!A684,'Lorri 401b'!N:N,0),0)</f>
        <v>350179.2381116054</v>
      </c>
      <c r="S684" s="25">
        <f t="shared" ca="1" si="527"/>
        <v>2257965.119782682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3525.4531757812501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7820.4732791855868</v>
      </c>
      <c r="K685" s="25">
        <f t="shared" si="524"/>
        <v>20171.771259384055</v>
      </c>
      <c r="L685" s="25"/>
      <c r="N685" s="25">
        <f>'Combined Retirement'!$C$18/12</f>
        <v>39153.069999999992</v>
      </c>
      <c r="O685" s="25">
        <f t="shared" si="525"/>
        <v>11160.82546143035</v>
      </c>
      <c r="P685" s="25">
        <f t="shared" si="526"/>
        <v>27992.244538569641</v>
      </c>
      <c r="Q685" s="25">
        <f t="array" aca="1" ref="Q685" ca="1">INDEX('Isaac 401k'!L:L,MATCH('Retirement Calculator'!A685,'Isaac 401k'!N:N,0),0)</f>
        <v>1907881.9309268573</v>
      </c>
      <c r="R685" s="25">
        <f t="array" aca="1" ref="R685" ca="1">INDEX('Lorri 401b'!L:L,MATCH('Retirement Calculator'!A685,'Lorri 401b'!N:N,0),0)</f>
        <v>331382.49796410563</v>
      </c>
      <c r="S685" s="25">
        <f t="shared" ca="1" si="527"/>
        <v>2239264.4288909631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3525.4531757812501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7820.4732791855868</v>
      </c>
      <c r="K686" s="25">
        <f t="shared" si="524"/>
        <v>20171.771259384055</v>
      </c>
      <c r="L686" s="25"/>
      <c r="N686" s="25">
        <f>'Combined Retirement'!$C$18/12</f>
        <v>39153.069999999992</v>
      </c>
      <c r="O686" s="25">
        <f t="shared" si="525"/>
        <v>11160.82546143035</v>
      </c>
      <c r="P686" s="25">
        <f t="shared" si="526"/>
        <v>27992.244538569641</v>
      </c>
      <c r="Q686" s="25">
        <f t="array" aca="1" ref="Q686" ca="1">INDEX('Isaac 401k'!L:L,MATCH('Retirement Calculator'!A686,'Isaac 401k'!N:N,0),0)</f>
        <v>1907978.3803878704</v>
      </c>
      <c r="R686" s="25">
        <f t="array" aca="1" ref="R686" ca="1">INDEX('Lorri 401b'!L:L,MATCH('Retirement Calculator'!A686,'Lorri 401b'!N:N,0),0)</f>
        <v>312507.43806599127</v>
      </c>
      <c r="S686" s="25">
        <f t="shared" ca="1" si="527"/>
        <v>2220485.8184538614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3525.4531757812501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7820.4732791855868</v>
      </c>
      <c r="K687" s="25">
        <f t="shared" si="524"/>
        <v>20171.771259384055</v>
      </c>
      <c r="L687" s="25"/>
      <c r="N687" s="25">
        <f>'Combined Retirement'!$C$18/12</f>
        <v>39153.069999999992</v>
      </c>
      <c r="O687" s="25">
        <f t="shared" si="525"/>
        <v>11160.82546143035</v>
      </c>
      <c r="P687" s="25">
        <f t="shared" si="526"/>
        <v>27992.244538569641</v>
      </c>
      <c r="Q687" s="25">
        <f t="array" aca="1" ref="Q687" ca="1">INDEX('Isaac 401k'!L:L,MATCH('Retirement Calculator'!A687,'Isaac 401k'!N:N,0),0)</f>
        <v>1908075.2317216375</v>
      </c>
      <c r="R687" s="25">
        <f t="array" aca="1" ref="R687" ca="1">INDEX('Lorri 401b'!L:L,MATCH('Retirement Calculator'!A687,'Lorri 401b'!N:N,0),0)</f>
        <v>293553.73208496807</v>
      </c>
      <c r="S687" s="25">
        <f t="shared" ca="1" si="527"/>
        <v>2201628.9638066054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3525.4531757812501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7820.4732791855868</v>
      </c>
      <c r="K688" s="25">
        <f t="shared" si="524"/>
        <v>20171.771259384055</v>
      </c>
      <c r="L688" s="25"/>
      <c r="N688" s="25">
        <f>'Combined Retirement'!$C$18/12</f>
        <v>39153.069999999992</v>
      </c>
      <c r="O688" s="25">
        <f t="shared" si="525"/>
        <v>11160.82546143035</v>
      </c>
      <c r="P688" s="25">
        <f t="shared" si="526"/>
        <v>27992.244538569641</v>
      </c>
      <c r="Q688" s="25">
        <f t="array" aca="1" ref="Q688" ca="1">INDEX('Isaac 401k'!L:L,MATCH('Retirement Calculator'!A688,'Isaac 401k'!N:N,0),0)</f>
        <v>1908172.4866026288</v>
      </c>
      <c r="R688" s="25">
        <f t="array" aca="1" ref="R688" ca="1">INDEX('Lorri 401b'!L:L,MATCH('Retirement Calculator'!A688,'Lorri 401b'!N:N,0),0)</f>
        <v>274521.05232902395</v>
      </c>
      <c r="S688" s="25">
        <f t="shared" ca="1" si="527"/>
        <v>2182693.5389316529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3525.4531757812501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7820.4732791855868</v>
      </c>
      <c r="K689" s="25">
        <f t="shared" si="524"/>
        <v>20171.771259384055</v>
      </c>
      <c r="L689" s="25"/>
      <c r="N689" s="25">
        <f>'Combined Retirement'!$C$18/12</f>
        <v>39153.069999999992</v>
      </c>
      <c r="O689" s="25">
        <f t="shared" si="525"/>
        <v>11160.82546143035</v>
      </c>
      <c r="P689" s="25">
        <f t="shared" si="526"/>
        <v>27992.244538569641</v>
      </c>
      <c r="Q689" s="25">
        <f t="array" aca="1" ref="Q689" ca="1">INDEX('Isaac 401k'!L:L,MATCH('Retirement Calculator'!A689,'Isaac 401k'!N:N,0),0)</f>
        <v>1908270.1467122908</v>
      </c>
      <c r="R689" s="25">
        <f t="array" aca="1" ref="R689" ca="1">INDEX('Lorri 401b'!L:L,MATCH('Retirement Calculator'!A689,'Lorri 401b'!N:N,0),0)</f>
        <v>255409.0697407634</v>
      </c>
      <c r="S689" s="25">
        <f t="shared" ca="1" si="527"/>
        <v>2163679.216453054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3525.4531757812501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7820.4732791855868</v>
      </c>
      <c r="K690" s="25">
        <f t="shared" si="524"/>
        <v>20171.771259384055</v>
      </c>
      <c r="L690" s="25"/>
      <c r="N690" s="25">
        <f>'Combined Retirement'!$C$18/12</f>
        <v>39153.069999999992</v>
      </c>
      <c r="O690" s="25">
        <f t="shared" si="525"/>
        <v>11160.82546143035</v>
      </c>
      <c r="P690" s="25">
        <f t="shared" si="526"/>
        <v>27992.244538569641</v>
      </c>
      <c r="Q690" s="25">
        <f t="array" aca="1" ref="Q690" ca="1">INDEX('Isaac 401k'!L:L,MATCH('Retirement Calculator'!A690,'Isaac 401k'!N:N,0),0)</f>
        <v>1908368.2137390764</v>
      </c>
      <c r="R690" s="25">
        <f t="array" aca="1" ref="R690" ca="1">INDEX('Lorri 401b'!L:L,MATCH('Retirement Calculator'!A690,'Lorri 401b'!N:N,0),0)</f>
        <v>236217.45389171841</v>
      </c>
      <c r="S690" s="25">
        <f t="shared" ca="1" si="527"/>
        <v>2144585.6676307949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3525.4531757812501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7820.4732791855868</v>
      </c>
      <c r="K691" s="25">
        <f t="shared" si="524"/>
        <v>20171.771259384055</v>
      </c>
      <c r="L691" s="25"/>
      <c r="N691" s="25">
        <f>'Combined Retirement'!$C$18/12</f>
        <v>39153.069999999992</v>
      </c>
      <c r="O691" s="25">
        <f t="shared" si="525"/>
        <v>11160.82546143035</v>
      </c>
      <c r="P691" s="25">
        <f t="shared" si="526"/>
        <v>27992.244538569641</v>
      </c>
      <c r="Q691" s="25">
        <f t="array" aca="1" ref="Q691" ca="1">INDEX('Isaac 401k'!L:L,MATCH('Retirement Calculator'!A691,'Isaac 401k'!N:N,0),0)</f>
        <v>1908466.6893784737</v>
      </c>
      <c r="R691" s="25">
        <f t="array" aca="1" ref="R691" ca="1">INDEX('Lorri 401b'!L:L,MATCH('Retirement Calculator'!A691,'Lorri 401b'!N:N,0),0)</f>
        <v>216945.87297663576</v>
      </c>
      <c r="S691" s="25">
        <f t="shared" ca="1" si="527"/>
        <v>2125412.5623551095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3525.4531757812501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7820.4732791855868</v>
      </c>
      <c r="K692" s="25">
        <f t="shared" si="524"/>
        <v>20171.771259384055</v>
      </c>
      <c r="L692" s="25"/>
      <c r="N692" s="25">
        <f>'Combined Retirement'!$C$18/12</f>
        <v>39153.069999999992</v>
      </c>
      <c r="O692" s="25">
        <f t="shared" si="525"/>
        <v>11160.82546143035</v>
      </c>
      <c r="P692" s="25">
        <f t="shared" si="526"/>
        <v>27992.244538569641</v>
      </c>
      <c r="Q692" s="25">
        <f t="array" aca="1" ref="Q692" ca="1">INDEX('Isaac 401k'!L:L,MATCH('Retirement Calculator'!A692,'Isaac 401k'!N:N,0),0)</f>
        <v>1908565.5753330351</v>
      </c>
      <c r="R692" s="25">
        <f t="array" aca="1" ref="R692" ca="1">INDEX('Lorri 401b'!L:L,MATCH('Retirement Calculator'!A692,'Lorri 401b'!N:N,0),0)</f>
        <v>197593.99380774025</v>
      </c>
      <c r="S692" s="25">
        <f t="shared" ca="1" si="527"/>
        <v>2106159.5691407751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3525.4531757812501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7820.4732791855868</v>
      </c>
      <c r="K693" s="25">
        <f t="shared" si="524"/>
        <v>20171.771259384055</v>
      </c>
      <c r="L693" s="25"/>
      <c r="N693" s="25">
        <f>'Combined Retirement'!$C$18/12</f>
        <v>39153.069999999992</v>
      </c>
      <c r="O693" s="25">
        <f t="shared" si="525"/>
        <v>11160.82546143035</v>
      </c>
      <c r="P693" s="25">
        <f t="shared" si="526"/>
        <v>27992.244538569641</v>
      </c>
      <c r="Q693" s="25">
        <f t="array" aca="1" ref="Q693" ca="1">INDEX('Isaac 401k'!L:L,MATCH('Retirement Calculator'!A693,'Isaac 401k'!N:N,0),0)</f>
        <v>1908664.8733124072</v>
      </c>
      <c r="R693" s="25">
        <f t="array" aca="1" ref="R693" ca="1">INDEX('Lorri 401b'!L:L,MATCH('Retirement Calculator'!A693,'Lorri 401b'!N:N,0),0)</f>
        <v>178161.48180897435</v>
      </c>
      <c r="S693" s="25">
        <f t="shared" ca="1" si="527"/>
        <v>2086826.3551213816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3525.4531757812501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7820.4732791855868</v>
      </c>
      <c r="K694" s="25">
        <f t="shared" si="524"/>
        <v>20171.771259384055</v>
      </c>
      <c r="L694" s="25"/>
      <c r="N694" s="25">
        <f>'Combined Retirement'!$C$18/12</f>
        <v>39153.069999999992</v>
      </c>
      <c r="O694" s="25">
        <f t="shared" si="525"/>
        <v>11160.82546143035</v>
      </c>
      <c r="P694" s="25">
        <f t="shared" si="526"/>
        <v>27992.244538569641</v>
      </c>
      <c r="Q694" s="25">
        <f t="array" aca="1" ref="Q694" ca="1">INDEX('Isaac 401k'!L:L,MATCH('Retirement Calculator'!A694,'Isaac 401k'!N:N,0),0)</f>
        <v>1908764.5850333599</v>
      </c>
      <c r="R694" s="25">
        <f t="array" aca="1" ref="R694" ca="1">INDEX('Lorri 401b'!L:L,MATCH('Retirement Calculator'!A694,'Lorri 401b'!N:N,0),0)</f>
        <v>158648.0010102136</v>
      </c>
      <c r="S694" s="25">
        <f t="shared" ca="1" si="527"/>
        <v>2067412.5860435735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3525.4531757812501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7820.4732791855868</v>
      </c>
      <c r="K695" s="25">
        <f t="shared" si="524"/>
        <v>20171.771259384055</v>
      </c>
      <c r="L695" s="25"/>
      <c r="N695" s="25">
        <f>'Combined Retirement'!$C$18/12</f>
        <v>39153.069999999992</v>
      </c>
      <c r="O695" s="25">
        <f t="shared" si="525"/>
        <v>11160.82546143035</v>
      </c>
      <c r="P695" s="25">
        <f t="shared" si="526"/>
        <v>27992.244538569641</v>
      </c>
      <c r="Q695" s="25">
        <f t="array" aca="1" ref="Q695" ca="1">INDEX('Isaac 401k'!L:L,MATCH('Retirement Calculator'!A695,'Isaac 401k'!N:N,0),0)</f>
        <v>1908864.7122198166</v>
      </c>
      <c r="R695" s="25">
        <f t="array" aca="1" ref="R695" ca="1">INDEX('Lorri 401b'!L:L,MATCH('Retirement Calculator'!A695,'Lorri 401b'!N:N,0),0)</f>
        <v>139053.21404145801</v>
      </c>
      <c r="S695" s="25">
        <f t="shared" ca="1" si="527"/>
        <v>2047917.9262612746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3525.4531757812501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7820.4732791855868</v>
      </c>
      <c r="K696" s="25">
        <f t="shared" si="524"/>
        <v>20171.771259384055</v>
      </c>
      <c r="L696" s="25"/>
      <c r="N696" s="25">
        <f>'Combined Retirement'!$C$18/12</f>
        <v>39153.069999999992</v>
      </c>
      <c r="O696" s="25">
        <f t="shared" si="525"/>
        <v>11160.82546143035</v>
      </c>
      <c r="P696" s="25">
        <f t="shared" si="526"/>
        <v>27992.244538569641</v>
      </c>
      <c r="Q696" s="25">
        <f t="array" aca="1" ref="Q696" ca="1">INDEX('Isaac 401k'!L:L,MATCH('Retirement Calculator'!A696,'Isaac 401k'!N:N,0),0)</f>
        <v>1908965.2566028836</v>
      </c>
      <c r="R696" s="25">
        <f t="array" aca="1" ref="R696" ca="1">INDEX('Lorri 401b'!L:L,MATCH('Retirement Calculator'!A696,'Lorri 401b'!N:N,0),0)</f>
        <v>119376.78212699926</v>
      </c>
      <c r="S696" s="25">
        <f t="shared" ca="1" si="527"/>
        <v>2028342.0387298828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3525.4531757812501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7820.4732791855868</v>
      </c>
      <c r="K697" s="25">
        <f t="shared" si="524"/>
        <v>20171.771259384055</v>
      </c>
      <c r="L697" s="25"/>
      <c r="N697" s="25">
        <f>'Combined Retirement'!$C$18/12</f>
        <v>39153.069999999992</v>
      </c>
      <c r="O697" s="25">
        <f t="shared" si="525"/>
        <v>11160.82546143035</v>
      </c>
      <c r="P697" s="25">
        <f t="shared" si="526"/>
        <v>27992.244538569641</v>
      </c>
      <c r="Q697" s="25">
        <f t="array" aca="1" ref="Q697" ca="1">INDEX('Isaac 401k'!L:L,MATCH('Retirement Calculator'!A697,'Isaac 401k'!N:N,0),0)</f>
        <v>1909066.2199208802</v>
      </c>
      <c r="R697" s="25">
        <f t="array" aca="1" ref="R697" ca="1">INDEX('Lorri 401b'!L:L,MATCH('Retirement Calculator'!A697,'Lorri 401b'!N:N,0),0)</f>
        <v>99618.365079563591</v>
      </c>
      <c r="S697" s="25">
        <f t="shared" ca="1" si="527"/>
        <v>2008684.5850004437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3525.4531757812501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7820.4732791855868</v>
      </c>
      <c r="K698" s="25">
        <f t="shared" si="524"/>
        <v>20171.771259384055</v>
      </c>
      <c r="L698" s="25"/>
      <c r="N698" s="25">
        <f>'Combined Retirement'!$C$18/12</f>
        <v>39153.069999999992</v>
      </c>
      <c r="O698" s="25">
        <f t="shared" si="525"/>
        <v>11160.82546143035</v>
      </c>
      <c r="P698" s="25">
        <f t="shared" si="526"/>
        <v>27992.244538569641</v>
      </c>
      <c r="Q698" s="25">
        <f t="array" aca="1" ref="Q698" ca="1">INDEX('Isaac 401k'!L:L,MATCH('Retirement Calculator'!A698,'Isaac 401k'!N:N,0),0)</f>
        <v>1909167.6039193682</v>
      </c>
      <c r="R698" s="25">
        <f t="array" aca="1" ref="R698" ca="1">INDEX('Lorri 401b'!L:L,MATCH('Retirement Calculator'!A698,'Lorri 401b'!N:N,0),0)</f>
        <v>79777.621294430282</v>
      </c>
      <c r="S698" s="25">
        <f t="shared" ca="1" si="527"/>
        <v>1988945.2252137985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3525.4531757812501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7820.4732791855868</v>
      </c>
      <c r="K699" s="25">
        <f t="shared" si="524"/>
        <v>20171.771259384055</v>
      </c>
      <c r="L699" s="25"/>
      <c r="N699" s="25">
        <f>'Combined Retirement'!$C$18/12</f>
        <v>39153.069999999992</v>
      </c>
      <c r="O699" s="25">
        <f t="shared" si="525"/>
        <v>11160.82546143035</v>
      </c>
      <c r="P699" s="25">
        <f t="shared" si="526"/>
        <v>27992.244538569641</v>
      </c>
      <c r="Q699" s="25">
        <f t="array" aca="1" ref="Q699" ca="1">INDEX('Isaac 401k'!L:L,MATCH('Retirement Calculator'!A699,'Isaac 401k'!N:N,0),0)</f>
        <v>1909269.4103511835</v>
      </c>
      <c r="R699" s="25">
        <f t="array" aca="1" ref="R699" ca="1">INDEX('Lorri 401b'!L:L,MATCH('Retirement Calculator'!A699,'Lorri 401b'!N:N,0),0)</f>
        <v>59854.207743525585</v>
      </c>
      <c r="S699" s="25">
        <f t="shared" ca="1" si="527"/>
        <v>1969123.618094709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3525.4531757812501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7820.4732791855868</v>
      </c>
      <c r="K700" s="25">
        <f t="shared" si="524"/>
        <v>20171.771259384055</v>
      </c>
      <c r="L700" s="25"/>
      <c r="N700" s="25">
        <f>'Combined Retirement'!$C$18/12</f>
        <v>39153.069999999992</v>
      </c>
      <c r="O700" s="25">
        <f t="shared" si="525"/>
        <v>11160.82546143035</v>
      </c>
      <c r="P700" s="25">
        <f t="shared" si="526"/>
        <v>27992.244538569641</v>
      </c>
      <c r="Q700" s="25">
        <f t="array" aca="1" ref="Q700" ca="1">INDEX('Isaac 401k'!L:L,MATCH('Retirement Calculator'!A700,'Isaac 401k'!N:N,0),0)</f>
        <v>1909371.6409764646</v>
      </c>
      <c r="R700" s="25">
        <f t="array" aca="1" ref="R700" ca="1">INDEX('Lorri 401b'!L:L,MATCH('Retirement Calculator'!A700,'Lorri 401b'!N:N,0),0)</f>
        <v>39847.77996949212</v>
      </c>
      <c r="S700" s="25">
        <f t="shared" ca="1" si="527"/>
        <v>1949219.4209459568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3525.4531757812501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7820.4732791855868</v>
      </c>
      <c r="K701" s="25">
        <f t="shared" si="524"/>
        <v>20171.771259384055</v>
      </c>
      <c r="L701" s="25"/>
      <c r="N701" s="25">
        <f>'Combined Retirement'!$C$18/12</f>
        <v>39153.069999999992</v>
      </c>
      <c r="O701" s="25">
        <f t="shared" si="525"/>
        <v>11160.82546143035</v>
      </c>
      <c r="P701" s="25">
        <f t="shared" si="526"/>
        <v>27992.244538569641</v>
      </c>
      <c r="Q701" s="25">
        <f t="array" aca="1" ref="Q701" ca="1">INDEX('Isaac 401k'!L:L,MATCH('Retirement Calculator'!A701,'Isaac 401k'!N:N,0),0)</f>
        <v>1909474.2975626844</v>
      </c>
      <c r="R701" s="25">
        <f t="array" aca="1" ref="R701" ca="1">INDEX('Lorri 401b'!L:L,MATCH('Retirement Calculator'!A701,'Lorri 401b'!N:N,0),0)</f>
        <v>19757.992079733514</v>
      </c>
      <c r="S701" s="25">
        <f t="shared" ca="1" si="527"/>
        <v>1929232.2896424178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3525.4531757812501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7820.4732791855868</v>
      </c>
      <c r="K702" s="25">
        <f t="shared" si="524"/>
        <v>20171.771259384055</v>
      </c>
      <c r="L702" s="25"/>
      <c r="N702" s="25">
        <f>'Combined Retirement'!$C$18/12</f>
        <v>39153.069999999992</v>
      </c>
      <c r="O702" s="25">
        <f t="shared" si="525"/>
        <v>11160.82546143035</v>
      </c>
      <c r="P702" s="25">
        <f t="shared" si="526"/>
        <v>27992.244538569641</v>
      </c>
      <c r="Q702" s="25">
        <f t="array" aca="1" ref="Q702" ca="1">INDEX('Isaac 401k'!L:L,MATCH('Retirement Calculator'!A702,'Isaac 401k'!N:N,0),0)</f>
        <v>1909577.3818846801</v>
      </c>
      <c r="R702" s="25">
        <f t="array" aca="1" ref="R702" ca="1">INDEX('Lorri 401b'!L:L,MATCH('Retirement Calculator'!A702,'Lorri 401b'!N:N,0),0)</f>
        <v>-415.50325956575136</v>
      </c>
      <c r="S702" s="25">
        <f t="shared" ca="1" si="527"/>
        <v>1909161.8786251144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3525.4531757812501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7820.4732791855868</v>
      </c>
      <c r="K703" s="25">
        <f t="shared" si="524"/>
        <v>20171.771259384055</v>
      </c>
      <c r="L703" s="25"/>
      <c r="N703" s="25">
        <f>'Combined Retirement'!$C$18/12</f>
        <v>39153.069999999992</v>
      </c>
      <c r="O703" s="25">
        <f t="shared" si="525"/>
        <v>11160.82546143035</v>
      </c>
      <c r="P703" s="25">
        <f t="shared" si="526"/>
        <v>27992.244538569641</v>
      </c>
      <c r="Q703" s="25">
        <f t="array" aca="1" ref="Q703" ca="1">INDEX('Isaac 401k'!L:L,MATCH('Retirement Calculator'!A703,'Isaac 401k'!N:N,0),0)</f>
        <v>1909680.895724684</v>
      </c>
      <c r="R703" s="25">
        <f t="array" aca="1" ref="R703" ca="1">INDEX('Lorri 401b'!L:L,MATCH('Retirement Calculator'!A703,'Lorri 401b'!N:N,0),0)</f>
        <v>-20673.054829445431</v>
      </c>
      <c r="S703" s="25">
        <f t="shared" ca="1" si="527"/>
        <v>1889007.8408952386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3525.4531757812501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7820.4732791855868</v>
      </c>
      <c r="K704" s="25">
        <f t="shared" si="524"/>
        <v>20171.771259384055</v>
      </c>
      <c r="L704" s="25"/>
      <c r="N704" s="25">
        <f>'Combined Retirement'!$C$18/12</f>
        <v>39153.069999999992</v>
      </c>
      <c r="O704" s="25">
        <f t="shared" si="525"/>
        <v>11160.82546143035</v>
      </c>
      <c r="P704" s="25">
        <f t="shared" si="526"/>
        <v>27992.244538569641</v>
      </c>
      <c r="Q704" s="25">
        <f t="array" aca="1" ref="Q704" ca="1">INDEX('Isaac 401k'!L:L,MATCH('Retirement Calculator'!A704,'Isaac 401k'!N:N,0),0)</f>
        <v>1909784.8408723546</v>
      </c>
      <c r="R704" s="25">
        <f t="array" aca="1" ref="R704" ca="1">INDEX('Lorri 401b'!L:L,MATCH('Retirement Calculator'!A704,'Lorri 401b'!N:N,0),0)</f>
        <v>-41015.012864199613</v>
      </c>
      <c r="S704" s="25">
        <f t="shared" ca="1" si="527"/>
        <v>1868769.8280081549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3525.4531757812501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7820.4732791855868</v>
      </c>
      <c r="K705" s="25">
        <f t="shared" si="524"/>
        <v>20171.771259384055</v>
      </c>
      <c r="L705" s="25"/>
      <c r="N705" s="25">
        <f>'Combined Retirement'!$C$18/12</f>
        <v>39153.069999999992</v>
      </c>
      <c r="O705" s="25">
        <f t="shared" si="525"/>
        <v>11160.82546143035</v>
      </c>
      <c r="P705" s="25">
        <f t="shared" si="526"/>
        <v>27992.244538569641</v>
      </c>
      <c r="Q705" s="25">
        <f t="array" aca="1" ref="Q705" ca="1">INDEX('Isaac 401k'!L:L,MATCH('Retirement Calculator'!A705,'Isaac 401k'!N:N,0),0)</f>
        <v>1909889.2191248073</v>
      </c>
      <c r="R705" s="25">
        <f t="array" aca="1" ref="R705" ca="1">INDEX('Lorri 401b'!L:L,MATCH('Retirement Calculator'!A705,'Lorri 401b'!N:N,0),0)</f>
        <v>-61441.729057431934</v>
      </c>
      <c r="S705" s="25">
        <f t="shared" ca="1" si="527"/>
        <v>1848447.4900673754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3525.4531757812501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7820.4732791855868</v>
      </c>
      <c r="K706" s="25">
        <f t="shared" si="524"/>
        <v>20171.771259384055</v>
      </c>
      <c r="L706" s="25"/>
      <c r="N706" s="25">
        <f>'Combined Retirement'!$C$18/12</f>
        <v>39153.069999999992</v>
      </c>
      <c r="O706" s="25">
        <f t="shared" si="525"/>
        <v>11160.82546143035</v>
      </c>
      <c r="P706" s="25">
        <f t="shared" si="526"/>
        <v>27992.244538569641</v>
      </c>
      <c r="Q706" s="25">
        <f t="array" aca="1" ref="Q706" ca="1">INDEX('Isaac 401k'!L:L,MATCH('Retirement Calculator'!A706,'Isaac 401k'!N:N,0),0)</f>
        <v>1909994.0322866451</v>
      </c>
      <c r="R706" s="25">
        <f t="array" aca="1" ref="R706" ca="1">INDEX('Lorri 401b'!L:L,MATCH('Retirement Calculator'!A706,'Lorri 401b'!N:N,0),0)</f>
        <v>-81953.55656813606</v>
      </c>
      <c r="S706" s="25">
        <f t="shared" ca="1" si="527"/>
        <v>1828040.4757185092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3525.4531757812501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7820.4732791855868</v>
      </c>
      <c r="K707" s="25">
        <f t="shared" si="524"/>
        <v>20171.771259384055</v>
      </c>
      <c r="L707" s="25"/>
      <c r="N707" s="25">
        <f>'Combined Retirement'!$C$18/12</f>
        <v>39153.069999999992</v>
      </c>
      <c r="O707" s="25">
        <f t="shared" si="525"/>
        <v>11160.82546143035</v>
      </c>
      <c r="P707" s="25">
        <f t="shared" si="526"/>
        <v>27992.244538569641</v>
      </c>
      <c r="Q707" s="25">
        <f t="array" aca="1" ref="Q707" ca="1">INDEX('Isaac 401k'!L:L,MATCH('Retirement Calculator'!A707,'Isaac 401k'!N:N,0),0)</f>
        <v>1910099.2821699907</v>
      </c>
      <c r="R707" s="25">
        <f t="array" aca="1" ref="R707" ca="1">INDEX('Lorri 401b'!L:L,MATCH('Retirement Calculator'!A707,'Lorri 401b'!N:N,0),0)</f>
        <v>-102550.85002680145</v>
      </c>
      <c r="S707" s="25">
        <f t="shared" ca="1" si="527"/>
        <v>1807548.4321431892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3525.4531757812501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7820.4732791855868</v>
      </c>
      <c r="K708" s="25">
        <f t="shared" si="524"/>
        <v>20171.771259384055</v>
      </c>
      <c r="L708" s="25"/>
      <c r="N708" s="25">
        <f>'Combined Retirement'!$C$18/12</f>
        <v>39153.069999999992</v>
      </c>
      <c r="O708" s="25">
        <f t="shared" si="525"/>
        <v>11160.82546143035</v>
      </c>
      <c r="P708" s="25">
        <f t="shared" si="526"/>
        <v>27992.244538569641</v>
      </c>
      <c r="Q708" s="25">
        <f t="array" aca="1" ref="Q708" ca="1">INDEX('Isaac 401k'!L:L,MATCH('Retirement Calculator'!A708,'Isaac 401k'!N:N,0),0)</f>
        <v>1910204.9705945167</v>
      </c>
      <c r="R708" s="25">
        <f t="array" aca="1" ref="R708" ca="1">INDEX('Lorri 401b'!L:L,MATCH('Retirement Calculator'!A708,'Lorri 401b'!N:N,0),0)</f>
        <v>-123233.9655415446</v>
      </c>
      <c r="S708" s="25">
        <f t="shared" ca="1" si="527"/>
        <v>1786971.0050529721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3525.4531757812501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7820.4732791855868</v>
      </c>
      <c r="K709" s="25">
        <f t="shared" si="524"/>
        <v>20171.771259384055</v>
      </c>
      <c r="L709" s="25"/>
      <c r="N709" s="25">
        <f>'Combined Retirement'!$C$18/12</f>
        <v>39153.069999999992</v>
      </c>
      <c r="O709" s="25">
        <f t="shared" si="525"/>
        <v>11160.82546143035</v>
      </c>
      <c r="P709" s="25">
        <f t="shared" si="526"/>
        <v>27992.244538569641</v>
      </c>
      <c r="Q709" s="25">
        <f t="array" aca="1" ref="Q709" ca="1">INDEX('Isaac 401k'!L:L,MATCH('Retirement Calculator'!A709,'Isaac 401k'!N:N,0),0)</f>
        <v>1910311.0993874783</v>
      </c>
      <c r="R709" s="25">
        <f t="array" aca="1" ref="R709" ca="1">INDEX('Lorri 401b'!L:L,MATCH('Retirement Calculator'!A709,'Lorri 401b'!N:N,0),0)</f>
        <v>-144003.26070426585</v>
      </c>
      <c r="S709" s="25">
        <f t="shared" ca="1" si="527"/>
        <v>1766307.8386832124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3525.4531757812501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7820.4732791855868</v>
      </c>
      <c r="K710" s="25">
        <f t="shared" si="524"/>
        <v>20171.771259384055</v>
      </c>
      <c r="L710" s="25"/>
      <c r="N710" s="25">
        <f>'Combined Retirement'!$C$18/12</f>
        <v>39153.069999999992</v>
      </c>
      <c r="O710" s="25">
        <f t="shared" si="525"/>
        <v>11160.82546143035</v>
      </c>
      <c r="P710" s="25">
        <f t="shared" si="526"/>
        <v>27992.244538569641</v>
      </c>
      <c r="Q710" s="25">
        <f t="array" aca="1" ref="Q710" ca="1">INDEX('Isaac 401k'!L:L,MATCH('Retirement Calculator'!A710,'Isaac 401k'!N:N,0),0)</f>
        <v>1910417.6703837439</v>
      </c>
      <c r="R710" s="25">
        <f t="array" aca="1" ref="R710" ca="1">INDEX('Lorri 401b'!L:L,MATCH('Retirement Calculator'!A710,'Lorri 401b'!N:N,0),0)</f>
        <v>-164859.09459683177</v>
      </c>
      <c r="S710" s="25">
        <f t="shared" ca="1" si="527"/>
        <v>1745558.5757869121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3525.4531757812501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7820.4732791855868</v>
      </c>
      <c r="K711" s="25">
        <f t="shared" si="524"/>
        <v>20171.771259384055</v>
      </c>
      <c r="L711" s="25"/>
      <c r="N711" s="25">
        <f>'Combined Retirement'!$C$18/12</f>
        <v>39153.069999999992</v>
      </c>
      <c r="O711" s="25">
        <f t="shared" si="525"/>
        <v>11160.82546143035</v>
      </c>
      <c r="P711" s="25">
        <f t="shared" si="526"/>
        <v>27992.244538569641</v>
      </c>
      <c r="Q711" s="25">
        <f t="array" aca="1" ref="Q711" ca="1">INDEX('Isaac 401k'!L:L,MATCH('Retirement Calculator'!A711,'Isaac 401k'!N:N,0),0)</f>
        <v>1910524.6854258273</v>
      </c>
      <c r="R711" s="25">
        <f t="array" aca="1" ref="R711" ca="1">INDEX('Lorri 401b'!L:L,MATCH('Retirement Calculator'!A711,'Lorri 401b'!N:N,0),0)</f>
        <v>-185801.82779728339</v>
      </c>
      <c r="S711" s="25">
        <f t="shared" ca="1" si="527"/>
        <v>1724722.8576285439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3525.4531757812501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7820.4732791855868</v>
      </c>
      <c r="K712" s="25">
        <f t="shared" si="524"/>
        <v>20171.771259384055</v>
      </c>
      <c r="L712" s="25"/>
      <c r="N712" s="25">
        <f>'Combined Retirement'!$C$18/12</f>
        <v>39153.069999999992</v>
      </c>
      <c r="O712" s="25">
        <f t="shared" si="525"/>
        <v>11160.82546143035</v>
      </c>
      <c r="P712" s="25">
        <f t="shared" si="526"/>
        <v>27992.244538569641</v>
      </c>
      <c r="Q712" s="25">
        <f t="array" aca="1" ref="Q712" ca="1">INDEX('Isaac 401k'!L:L,MATCH('Retirement Calculator'!A712,'Isaac 401k'!N:N,0),0)</f>
        <v>1910632.1463639194</v>
      </c>
      <c r="R712" s="25">
        <f t="array" aca="1" ref="R712" ca="1">INDEX('Lorri 401b'!L:L,MATCH('Retirement Calculator'!A712,'Lorri 401b'!N:N,0),0)</f>
        <v>-206831.82238607021</v>
      </c>
      <c r="S712" s="25">
        <f t="shared" ca="1" si="527"/>
        <v>1703800.3239778492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3525.4531757812501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7820.4732791855868</v>
      </c>
      <c r="K713" s="25">
        <f t="shared" si="524"/>
        <v>20171.771259384055</v>
      </c>
      <c r="L713" s="25"/>
      <c r="N713" s="25">
        <f>'Combined Retirement'!$C$18/12</f>
        <v>39153.069999999992</v>
      </c>
      <c r="O713" s="25">
        <f t="shared" si="525"/>
        <v>11160.82546143035</v>
      </c>
      <c r="P713" s="25">
        <f t="shared" si="526"/>
        <v>27992.244538569641</v>
      </c>
      <c r="Q713" s="25">
        <f t="array" aca="1" ref="Q713" ca="1">INDEX('Isaac 401k'!L:L,MATCH('Retirement Calculator'!A713,'Isaac 401k'!N:N,0),0)</f>
        <v>1910740.0550559203</v>
      </c>
      <c r="R713" s="25">
        <f t="array" aca="1" ref="R713" ca="1">INDEX('Lorri 401b'!L:L,MATCH('Retirement Calculator'!A713,'Lorri 401b'!N:N,0),0)</f>
        <v>-227949.44195231033</v>
      </c>
      <c r="S713" s="25">
        <f t="shared" ca="1" si="527"/>
        <v>1682790.61310361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3525.4531757812501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7820.4732791855868</v>
      </c>
      <c r="K714" s="25">
        <f t="shared" si="524"/>
        <v>20171.771259384055</v>
      </c>
      <c r="L714" s="25"/>
      <c r="N714" s="25">
        <f>'Combined Retirement'!$C$18/12</f>
        <v>39153.069999999992</v>
      </c>
      <c r="O714" s="25">
        <f t="shared" si="525"/>
        <v>11160.82546143035</v>
      </c>
      <c r="P714" s="25">
        <f t="shared" si="526"/>
        <v>27992.244538569641</v>
      </c>
      <c r="Q714" s="25">
        <f t="array" aca="1" ref="Q714" ca="1">INDEX('Isaac 401k'!L:L,MATCH('Retirement Calculator'!A714,'Isaac 401k'!N:N,0),0)</f>
        <v>1910848.413367471</v>
      </c>
      <c r="R714" s="25">
        <f t="array" aca="1" ref="R714" ca="1">INDEX('Lorri 401b'!L:L,MATCH('Retirement Calculator'!A714,'Lorri 401b'!N:N,0),0)</f>
        <v>-249155.05160007643</v>
      </c>
      <c r="S714" s="25">
        <f t="shared" ca="1" si="527"/>
        <v>1661693.3617673945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3525.4531757812501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7820.4732791855868</v>
      </c>
      <c r="K715" s="25">
        <f t="shared" si="524"/>
        <v>20171.771259384055</v>
      </c>
      <c r="L715" s="25"/>
      <c r="N715" s="25">
        <f>'Combined Retirement'!$C$18/12</f>
        <v>39153.069999999992</v>
      </c>
      <c r="O715" s="25">
        <f t="shared" si="525"/>
        <v>11160.82546143035</v>
      </c>
      <c r="P715" s="25">
        <f t="shared" si="526"/>
        <v>27992.244538569641</v>
      </c>
      <c r="Q715" s="25">
        <f t="array" aca="1" ref="Q715" ca="1">INDEX('Isaac 401k'!L:L,MATCH('Retirement Calculator'!A715,'Isaac 401k'!N:N,0),0)</f>
        <v>1910957.2231719866</v>
      </c>
      <c r="R715" s="25">
        <f t="array" aca="1" ref="R715" ca="1">INDEX('Lorri 401b'!L:L,MATCH('Retirement Calculator'!A715,'Lorri 401b'!N:N,0),0)</f>
        <v>-270449.01795470825</v>
      </c>
      <c r="S715" s="25">
        <f t="shared" ca="1" si="527"/>
        <v>1640508.2052172783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3525.4531757812501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7820.4732791855868</v>
      </c>
      <c r="K716" s="25">
        <f t="shared" si="524"/>
        <v>20171.771259384055</v>
      </c>
      <c r="L716" s="25"/>
      <c r="N716" s="25">
        <f>'Combined Retirement'!$C$18/12</f>
        <v>39153.069999999992</v>
      </c>
      <c r="O716" s="25">
        <f t="shared" si="525"/>
        <v>11160.82546143035</v>
      </c>
      <c r="P716" s="25">
        <f t="shared" si="526"/>
        <v>27992.244538569641</v>
      </c>
      <c r="Q716" s="25">
        <f t="array" aca="1" ref="Q716" ca="1">INDEX('Isaac 401k'!L:L,MATCH('Retirement Calculator'!A716,'Isaac 401k'!N:N,0),0)</f>
        <v>1911066.4863506877</v>
      </c>
      <c r="R716" s="25">
        <f t="array" aca="1" ref="R716" ca="1">INDEX('Lorri 401b'!L:L,MATCH('Retirement Calculator'!A716,'Lorri 401b'!N:N,0),0)</f>
        <v>-291831.70916915103</v>
      </c>
      <c r="S716" s="25">
        <f t="shared" ca="1" si="527"/>
        <v>1619234.7771815367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3525.4531757812501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7820.4732791855868</v>
      </c>
      <c r="K717" s="25">
        <f t="shared" si="524"/>
        <v>20171.771259384055</v>
      </c>
      <c r="L717" s="25"/>
      <c r="N717" s="25">
        <f>'Combined Retirement'!$C$18/12</f>
        <v>39153.069999999992</v>
      </c>
      <c r="O717" s="25">
        <f t="shared" si="525"/>
        <v>11160.82546143035</v>
      </c>
      <c r="P717" s="25">
        <f t="shared" si="526"/>
        <v>27992.244538569641</v>
      </c>
      <c r="Q717" s="25">
        <f t="array" aca="1" ref="Q717" ca="1">INDEX('Isaac 401k'!L:L,MATCH('Retirement Calculator'!A717,'Isaac 401k'!N:N,0),0)</f>
        <v>1911176.2047926334</v>
      </c>
      <c r="R717" s="25">
        <f t="array" aca="1" ref="R717" ca="1">INDEX('Lorri 401b'!L:L,MATCH('Retirement Calculator'!A717,'Lorri 401b'!N:N,0),0)</f>
        <v>-313303.49493032065</v>
      </c>
      <c r="S717" s="25">
        <f t="shared" ca="1" si="527"/>
        <v>1597872.7098623128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3525.4531757812501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7820.4732791855868</v>
      </c>
      <c r="K718" s="25">
        <f t="shared" si="524"/>
        <v>20171.771259384055</v>
      </c>
      <c r="L718" s="25"/>
      <c r="N718" s="25">
        <f>'Combined Retirement'!$C$18/12</f>
        <v>39153.069999999992</v>
      </c>
      <c r="O718" s="25">
        <f t="shared" si="525"/>
        <v>11160.82546143035</v>
      </c>
      <c r="P718" s="25">
        <f t="shared" si="526"/>
        <v>27992.244538569641</v>
      </c>
      <c r="Q718" s="25">
        <f t="array" aca="1" ref="Q718" ca="1">INDEX('Isaac 401k'!L:L,MATCH('Retirement Calculator'!A718,'Isaac 401k'!N:N,0),0)</f>
        <v>1911286.3803947538</v>
      </c>
      <c r="R718" s="25">
        <f t="array" aca="1" ref="R718" ca="1">INDEX('Lorri 401b'!L:L,MATCH('Retirement Calculator'!A718,'Lorri 401b'!N:N,0),0)</f>
        <v>-334864.74646549515</v>
      </c>
      <c r="S718" s="25">
        <f t="shared" ca="1" si="527"/>
        <v>1576421.6339292587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3525.4531757812501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7820.4732791855868</v>
      </c>
      <c r="K719" s="25">
        <f t="shared" si="524"/>
        <v>20171.771259384055</v>
      </c>
      <c r="L719" s="25"/>
      <c r="N719" s="25">
        <f>'Combined Retirement'!$C$18/12</f>
        <v>39153.069999999992</v>
      </c>
      <c r="O719" s="25">
        <f t="shared" si="525"/>
        <v>11160.82546143035</v>
      </c>
      <c r="P719" s="25">
        <f t="shared" si="526"/>
        <v>27992.244538569641</v>
      </c>
      <c r="Q719" s="25">
        <f t="array" aca="1" ref="Q719" ca="1">INDEX('Isaac 401k'!L:L,MATCH('Retirement Calculator'!A719,'Isaac 401k'!N:N,0),0)</f>
        <v>1911397.015061883</v>
      </c>
      <c r="R719" s="25">
        <f t="array" aca="1" ref="R719" ca="1">INDEX('Lorri 401b'!L:L,MATCH('Retirement Calculator'!A719,'Lorri 401b'!N:N,0),0)</f>
        <v>-356515.83654873288</v>
      </c>
      <c r="S719" s="25">
        <f t="shared" ca="1" si="527"/>
        <v>1554881.1785131502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3525.4531757812501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7820.4732791855868</v>
      </c>
      <c r="K720" s="25">
        <f t="shared" si="524"/>
        <v>20171.771259384055</v>
      </c>
      <c r="L720" s="25"/>
      <c r="N720" s="25">
        <f>'Combined Retirement'!$C$18/12</f>
        <v>39153.069999999992</v>
      </c>
      <c r="O720" s="25">
        <f t="shared" si="525"/>
        <v>11160.82546143035</v>
      </c>
      <c r="P720" s="25">
        <f t="shared" si="526"/>
        <v>27992.244538569641</v>
      </c>
      <c r="Q720" s="25">
        <f t="array" aca="1" ref="Q720" ca="1">INDEX('Isaac 401k'!L:L,MATCH('Retirement Calculator'!A720,'Isaac 401k'!N:N,0),0)</f>
        <v>1911508.110706792</v>
      </c>
      <c r="R720" s="25">
        <f t="array" aca="1" ref="R720" ca="1">INDEX('Lorri 401b'!L:L,MATCH('Retirement Calculator'!A720,'Lorri 401b'!N:N,0),0)</f>
        <v>-378257.13950731745</v>
      </c>
      <c r="S720" s="25">
        <f t="shared" ca="1" si="527"/>
        <v>1533250.9711994745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3525.4531757812501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7820.4732791855868</v>
      </c>
      <c r="K721" s="25">
        <f t="shared" si="524"/>
        <v>20171.771259384055</v>
      </c>
      <c r="L721" s="25"/>
      <c r="N721" s="25">
        <f>'Combined Retirement'!$C$18/12</f>
        <v>39153.069999999992</v>
      </c>
      <c r="O721" s="25">
        <f t="shared" si="525"/>
        <v>11160.82546143035</v>
      </c>
      <c r="P721" s="25">
        <f t="shared" si="526"/>
        <v>27992.244538569641</v>
      </c>
      <c r="Q721" s="25">
        <f t="array" aca="1" ref="Q721" ca="1">INDEX('Isaac 401k'!L:L,MATCH('Retirement Calculator'!A721,'Isaac 401k'!N:N,0),0)</f>
        <v>1911619.6692502215</v>
      </c>
      <c r="R721" s="25">
        <f t="array" aca="1" ref="R721" ca="1">INDEX('Lorri 401b'!L:L,MATCH('Retirement Calculator'!A721,'Lorri 401b'!N:N,0),0)</f>
        <v>-400089.0312282294</v>
      </c>
      <c r="S721" s="25">
        <f t="shared" ca="1" si="527"/>
        <v>1511530.6380219921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3525.4531757812501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7820.4732791855868</v>
      </c>
      <c r="K722" s="25">
        <f t="shared" si="524"/>
        <v>20171.771259384055</v>
      </c>
      <c r="L722" s="25"/>
      <c r="N722" s="25">
        <f>'Combined Retirement'!$C$18/12</f>
        <v>39153.069999999992</v>
      </c>
      <c r="O722" s="25">
        <f t="shared" si="525"/>
        <v>11160.82546143035</v>
      </c>
      <c r="P722" s="25">
        <f t="shared" si="526"/>
        <v>27992.244538569641</v>
      </c>
      <c r="Q722" s="25">
        <f t="array" aca="1" ref="Q722" ca="1">INDEX('Isaac 401k'!L:L,MATCH('Retirement Calculator'!A722,'Isaac 401k'!N:N,0),0)</f>
        <v>1911731.6926209151</v>
      </c>
      <c r="R722" s="25">
        <f t="array" aca="1" ref="R722" ca="1">INDEX('Lorri 401b'!L:L,MATCH('Retirement Calculator'!A722,'Lorri 401b'!N:N,0),0)</f>
        <v>-422011.88916464517</v>
      </c>
      <c r="S722" s="25">
        <f t="shared" ca="1" si="527"/>
        <v>1489719.8034562699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3525.4531757812501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7820.4732791855868</v>
      </c>
      <c r="K723" s="25">
        <f t="shared" si="524"/>
        <v>20171.771259384055</v>
      </c>
      <c r="L723" s="25"/>
      <c r="N723" s="25">
        <f>'Combined Retirement'!$C$18/12</f>
        <v>39153.069999999992</v>
      </c>
      <c r="O723" s="25">
        <f t="shared" si="525"/>
        <v>11160.82546143035</v>
      </c>
      <c r="P723" s="25">
        <f t="shared" si="526"/>
        <v>27992.244538569641</v>
      </c>
      <c r="Q723" s="25">
        <f t="array" aca="1" ref="Q723" ca="1">INDEX('Isaac 401k'!L:L,MATCH('Retirement Calculator'!A723,'Isaac 401k'!N:N,0),0)</f>
        <v>1911844.1827556535</v>
      </c>
      <c r="R723" s="25">
        <f t="array" aca="1" ref="R723" ca="1">INDEX('Lorri 401b'!L:L,MATCH('Retirement Calculator'!A723,'Lorri 401b'!N:N,0),0)</f>
        <v>-444026.09234246268</v>
      </c>
      <c r="S723" s="25">
        <f t="shared" ca="1" si="527"/>
        <v>1467818.0904131909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3525.4531757812501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7820.4732791855868</v>
      </c>
      <c r="K724" s="25">
        <f t="shared" si="524"/>
        <v>20171.771259384055</v>
      </c>
      <c r="L724" s="25"/>
      <c r="N724" s="25">
        <f>'Combined Retirement'!$C$18/12</f>
        <v>39153.069999999992</v>
      </c>
      <c r="O724" s="25">
        <f t="shared" si="525"/>
        <v>11160.82546143035</v>
      </c>
      <c r="P724" s="25">
        <f t="shared" si="526"/>
        <v>27992.244538569641</v>
      </c>
      <c r="Q724" s="25">
        <f t="array" aca="1" ref="Q724" ca="1">INDEX('Isaac 401k'!L:L,MATCH('Retirement Calculator'!A724,'Isaac 401k'!N:N,0),0)</f>
        <v>1911957.1415992866</v>
      </c>
      <c r="R724" s="25">
        <f t="array" aca="1" ref="R724" ca="1">INDEX('Lorri 401b'!L:L,MATCH('Retirement Calculator'!A724,'Lorri 401b'!N:N,0),0)</f>
        <v>-466132.02136685443</v>
      </c>
      <c r="S724" s="25">
        <f t="shared" ca="1" si="527"/>
        <v>1445825.1202324321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3525.4531757812501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7820.4732791855868</v>
      </c>
      <c r="K725" s="25">
        <f t="shared" si="524"/>
        <v>20171.771259384055</v>
      </c>
      <c r="L725" s="25"/>
      <c r="N725" s="25">
        <f>'Combined Retirement'!$C$18/12</f>
        <v>39153.069999999992</v>
      </c>
      <c r="O725" s="25">
        <f t="shared" si="525"/>
        <v>11160.82546143035</v>
      </c>
      <c r="P725" s="25">
        <f t="shared" si="526"/>
        <v>27992.244538569641</v>
      </c>
      <c r="Q725" s="25">
        <f t="array" aca="1" ref="Q725" ca="1">INDEX('Isaac 401k'!L:L,MATCH('Retirement Calculator'!A725,'Isaac 401k'!N:N,0),0)</f>
        <v>1912070.571104768</v>
      </c>
      <c r="R725" s="25">
        <f t="array" aca="1" ref="R725" ca="1">INDEX('Lorri 401b'!L:L,MATCH('Retirement Calculator'!A725,'Lorri 401b'!N:N,0),0)</f>
        <v>-488330.05842884781</v>
      </c>
      <c r="S725" s="25">
        <f t="shared" ca="1" si="527"/>
        <v>1423740.51267592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3525.4531757812501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7820.4732791855868</v>
      </c>
      <c r="K726" s="25">
        <f t="shared" si="524"/>
        <v>20171.771259384055</v>
      </c>
      <c r="L726" s="25"/>
      <c r="N726" s="25">
        <f>'Combined Retirement'!$C$18/12</f>
        <v>39153.069999999992</v>
      </c>
      <c r="O726" s="25">
        <f t="shared" si="525"/>
        <v>11160.82546143035</v>
      </c>
      <c r="P726" s="25">
        <f t="shared" si="526"/>
        <v>27992.244538569641</v>
      </c>
      <c r="Q726" s="25">
        <f t="array" aca="1" ref="Q726" ca="1">INDEX('Isaac 401k'!L:L,MATCH('Retirement Calculator'!A726,'Isaac 401k'!N:N,0),0)</f>
        <v>1912184.473233189</v>
      </c>
      <c r="R726" s="25">
        <f t="array" aca="1" ref="R726" ca="1">INDEX('Lorri 401b'!L:L,MATCH('Retirement Calculator'!A726,'Lorri 401b'!N:N,0),0)</f>
        <v>-510620.58731193282</v>
      </c>
      <c r="S726" s="25">
        <f t="shared" ca="1" si="527"/>
        <v>1401563.8859212562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3525.4531757812501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7820.4732791855868</v>
      </c>
      <c r="K727" s="25">
        <f t="shared" si="524"/>
        <v>20171.771259384055</v>
      </c>
      <c r="L727" s="25"/>
      <c r="N727" s="25">
        <f>'Combined Retirement'!$C$18/12</f>
        <v>39153.069999999992</v>
      </c>
      <c r="O727" s="25">
        <f t="shared" si="525"/>
        <v>11160.82546143035</v>
      </c>
      <c r="P727" s="25">
        <f t="shared" si="526"/>
        <v>27992.244538569641</v>
      </c>
      <c r="Q727" s="25">
        <f t="array" aca="1" ref="Q727" ca="1">INDEX('Isaac 401k'!L:L,MATCH('Retirement Calculator'!A727,'Isaac 401k'!N:N,0),0)</f>
        <v>1912298.8499538116</v>
      </c>
      <c r="R727" s="25">
        <f t="array" aca="1" ref="R727" ca="1">INDEX('Lorri 401b'!L:L,MATCH('Retirement Calculator'!A727,'Lorri 401b'!N:N,0),0)</f>
        <v>-533003.99339869735</v>
      </c>
      <c r="S727" s="25">
        <f t="shared" ca="1" si="527"/>
        <v>1379294.8565551143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3525.4531757812501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7820.4732791855868</v>
      </c>
      <c r="K728" s="25">
        <f t="shared" si="524"/>
        <v>20171.771259384055</v>
      </c>
      <c r="L728" s="25"/>
      <c r="N728" s="25">
        <f>'Combined Retirement'!$C$18/12</f>
        <v>39153.069999999992</v>
      </c>
      <c r="O728" s="25">
        <f t="shared" si="525"/>
        <v>11160.82546143035</v>
      </c>
      <c r="P728" s="25">
        <f t="shared" si="526"/>
        <v>27992.244538569641</v>
      </c>
      <c r="Q728" s="25">
        <f t="array" aca="1" ref="Q728" ca="1">INDEX('Isaac 401k'!L:L,MATCH('Retirement Calculator'!A728,'Isaac 401k'!N:N,0),0)</f>
        <v>1912413.7032441036</v>
      </c>
      <c r="R728" s="25">
        <f t="array" aca="1" ref="R728" ca="1">INDEX('Lorri 401b'!L:L,MATCH('Retirement Calculator'!A728,'Lorri 401b'!N:N,0),0)</f>
        <v>-555480.66367748997</v>
      </c>
      <c r="S728" s="25">
        <f t="shared" ca="1" si="527"/>
        <v>1356933.0395666137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3525.4531757812501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7820.4732791855868</v>
      </c>
      <c r="K729" s="25">
        <f t="shared" si="524"/>
        <v>20171.771259384055</v>
      </c>
      <c r="L729" s="25"/>
      <c r="N729" s="25">
        <f>'Combined Retirement'!$C$18/12</f>
        <v>39153.069999999992</v>
      </c>
      <c r="O729" s="25">
        <f t="shared" si="525"/>
        <v>11160.82546143035</v>
      </c>
      <c r="P729" s="25">
        <f t="shared" si="526"/>
        <v>27992.244538569641</v>
      </c>
      <c r="Q729" s="25">
        <f t="array" aca="1" ref="Q729" ca="1">INDEX('Isaac 401k'!L:L,MATCH('Retirement Calculator'!A729,'Isaac 401k'!N:N,0),0)</f>
        <v>1912529.0350897717</v>
      </c>
      <c r="R729" s="25">
        <f t="array" aca="1" ref="R729" ca="1">INDEX('Lorri 401b'!L:L,MATCH('Retirement Calculator'!A729,'Lorri 401b'!N:N,0),0)</f>
        <v>-578050.98674911109</v>
      </c>
      <c r="S729" s="25">
        <f t="shared" ca="1" si="527"/>
        <v>1334478.0483406605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3525.4531757812501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7820.4732791855868</v>
      </c>
      <c r="K730" s="25">
        <f t="shared" si="524"/>
        <v>20171.771259384055</v>
      </c>
      <c r="L730" s="25"/>
      <c r="N730" s="25">
        <f>'Combined Retirement'!$C$18/12</f>
        <v>39153.069999999992</v>
      </c>
      <c r="O730" s="25">
        <f t="shared" si="525"/>
        <v>11160.82546143035</v>
      </c>
      <c r="P730" s="25">
        <f t="shared" si="526"/>
        <v>27992.244538569641</v>
      </c>
      <c r="Q730" s="25">
        <f t="array" aca="1" ref="Q730" ca="1">INDEX('Isaac 401k'!L:L,MATCH('Retirement Calculator'!A730,'Isaac 401k'!N:N,0),0)</f>
        <v>1912644.847484797</v>
      </c>
      <c r="R730" s="25">
        <f t="array" aca="1" ref="R730" ca="1">INDEX('Lorri 401b'!L:L,MATCH('Retirement Calculator'!A730,'Lorri 401b'!N:N,0),0)</f>
        <v>-600715.35283353063</v>
      </c>
      <c r="S730" s="25">
        <f t="shared" ca="1" si="527"/>
        <v>1311929.4946512664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3525.4531757812501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7820.4732791855868</v>
      </c>
      <c r="K731" s="25">
        <f t="shared" si="524"/>
        <v>20171.771259384055</v>
      </c>
      <c r="L731" s="25"/>
      <c r="N731" s="25">
        <f>'Combined Retirement'!$C$18/12</f>
        <v>39153.069999999992</v>
      </c>
      <c r="O731" s="25">
        <f t="shared" si="525"/>
        <v>11160.82546143035</v>
      </c>
      <c r="P731" s="25">
        <f t="shared" si="526"/>
        <v>27992.244538569641</v>
      </c>
      <c r="Q731" s="25">
        <f t="array" aca="1" ref="Q731" ca="1">INDEX('Isaac 401k'!L:L,MATCH('Retirement Calculator'!A731,'Isaac 401k'!N:N,0),0)</f>
        <v>1912761.1424314682</v>
      </c>
      <c r="R731" s="25">
        <f t="array" aca="1" ref="R731" ca="1">INDEX('Lorri 401b'!L:L,MATCH('Retirement Calculator'!A731,'Lorri 401b'!N:N,0),0)</f>
        <v>-623474.15377663507</v>
      </c>
      <c r="S731" s="25">
        <f t="shared" ca="1" si="527"/>
        <v>1289286.9886548333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3525.4531757812501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7820.4732791855868</v>
      </c>
      <c r="K732" s="25">
        <f t="shared" si="524"/>
        <v>20171.771259384055</v>
      </c>
      <c r="L732" s="25"/>
      <c r="N732" s="25">
        <f>'Combined Retirement'!$C$18/12</f>
        <v>39153.069999999992</v>
      </c>
      <c r="O732" s="25">
        <f t="shared" si="525"/>
        <v>11160.82546143035</v>
      </c>
      <c r="P732" s="25">
        <f t="shared" si="526"/>
        <v>27992.244538569641</v>
      </c>
      <c r="Q732" s="25">
        <f t="array" aca="1" ref="Q732" ca="1">INDEX('Isaac 401k'!L:L,MATCH('Retirement Calculator'!A732,'Isaac 401k'!N:N,0),0)</f>
        <v>1912877.9219404173</v>
      </c>
      <c r="R732" s="25">
        <f t="array" aca="1" ref="R732" ca="1">INDEX('Lorri 401b'!L:L,MATCH('Retirement Calculator'!A732,'Lorri 401b'!N:N,0),0)</f>
        <v>-646327.78305700258</v>
      </c>
      <c r="S732" s="25">
        <f t="shared" ca="1" si="527"/>
        <v>1266550.1388834147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3525.4531757812501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7820.4732791855868</v>
      </c>
      <c r="K733" s="25">
        <f t="shared" si="524"/>
        <v>20171.771259384055</v>
      </c>
      <c r="L733" s="25"/>
      <c r="N733" s="25">
        <f>'Combined Retirement'!$C$18/12</f>
        <v>39153.069999999992</v>
      </c>
      <c r="O733" s="25">
        <f t="shared" si="525"/>
        <v>11160.82546143035</v>
      </c>
      <c r="P733" s="25">
        <f t="shared" si="526"/>
        <v>27992.244538569641</v>
      </c>
      <c r="Q733" s="25">
        <f t="array" aca="1" ref="Q733" ca="1">INDEX('Isaac 401k'!L:L,MATCH('Retirement Calculator'!A733,'Isaac 401k'!N:N,0),0)</f>
        <v>1912995.1880306534</v>
      </c>
      <c r="R733" s="25">
        <f t="array" aca="1" ref="R733" ca="1">INDEX('Lorri 401b'!L:L,MATCH('Retirement Calculator'!A733,'Lorri 401b'!N:N,0),0)</f>
        <v>-669276.63579270488</v>
      </c>
      <c r="S733" s="25">
        <f t="shared" ca="1" si="527"/>
        <v>1243718.5522379484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3525.4531757812501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7820.4732791855868</v>
      </c>
      <c r="K734" s="25">
        <f t="shared" si="524"/>
        <v>20171.771259384055</v>
      </c>
      <c r="L734" s="25"/>
      <c r="N734" s="25">
        <f>'Combined Retirement'!$C$18/12</f>
        <v>39153.069999999992</v>
      </c>
      <c r="O734" s="25">
        <f t="shared" si="525"/>
        <v>11160.82546143035</v>
      </c>
      <c r="P734" s="25">
        <f t="shared" si="526"/>
        <v>27992.244538569641</v>
      </c>
      <c r="Q734" s="25">
        <f t="array" aca="1" ref="Q734" ca="1">INDEX('Isaac 401k'!L:L,MATCH('Retirement Calculator'!A734,'Isaac 401k'!N:N,0),0)</f>
        <v>1913112.9427295988</v>
      </c>
      <c r="R734" s="25">
        <f t="array" aca="1" ref="R734" ca="1">INDEX('Lorri 401b'!L:L,MATCH('Retirement Calculator'!A734,'Lorri 401b'!N:N,0),0)</f>
        <v>-692321.10874813935</v>
      </c>
      <c r="S734" s="25">
        <f t="shared" ca="1" si="527"/>
        <v>1220791.8339814595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3525.4531757812501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7820.4732791855868</v>
      </c>
      <c r="K735" s="25">
        <f t="shared" si="524"/>
        <v>20171.771259384055</v>
      </c>
      <c r="L735" s="25"/>
      <c r="N735" s="25">
        <f>'Combined Retirement'!$C$18/12</f>
        <v>39153.069999999992</v>
      </c>
      <c r="O735" s="25">
        <f t="shared" si="525"/>
        <v>11160.82546143035</v>
      </c>
      <c r="P735" s="25">
        <f t="shared" si="526"/>
        <v>27992.244538569641</v>
      </c>
      <c r="Q735" s="25">
        <f t="array" aca="1" ref="Q735" ca="1">INDEX('Isaac 401k'!L:L,MATCH('Retirement Calculator'!A735,'Isaac 401k'!N:N,0),0)</f>
        <v>1913231.1880731233</v>
      </c>
      <c r="R735" s="25">
        <f t="array" aca="1" ref="R735" ca="1">INDEX('Lorri 401b'!L:L,MATCH('Retirement Calculator'!A735,'Lorri 401b'!N:N,0),0)</f>
        <v>-715461.60034088802</v>
      </c>
      <c r="S735" s="25">
        <f t="shared" ca="1" si="527"/>
        <v>1197769.5877322354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3525.4531757812501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7820.4732791855868</v>
      </c>
      <c r="K736" s="25">
        <f t="shared" si="524"/>
        <v>20171.771259384055</v>
      </c>
      <c r="L736" s="25"/>
      <c r="N736" s="25">
        <f>'Combined Retirement'!$C$18/12</f>
        <v>39153.069999999992</v>
      </c>
      <c r="O736" s="25">
        <f t="shared" si="525"/>
        <v>11160.82546143035</v>
      </c>
      <c r="P736" s="25">
        <f t="shared" si="526"/>
        <v>27992.244538569641</v>
      </c>
      <c r="Q736" s="25">
        <f t="array" aca="1" ref="Q736" ca="1">INDEX('Isaac 401k'!L:L,MATCH('Retirement Calculator'!A736,'Isaac 401k'!N:N,0),0)</f>
        <v>1913349.9261055791</v>
      </c>
      <c r="R736" s="25">
        <f t="array" aca="1" ref="R736" ca="1">INDEX('Lorri 401b'!L:L,MATCH('Retirement Calculator'!A736,'Lorri 401b'!N:N,0),0)</f>
        <v>-738698.51064860658</v>
      </c>
      <c r="S736" s="25">
        <f t="shared" ca="1" si="527"/>
        <v>1174651.4154569726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3525.4531757812501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7820.4732791855868</v>
      </c>
      <c r="K737" s="25">
        <f t="shared" si="524"/>
        <v>20171.771259384055</v>
      </c>
      <c r="L737" s="25"/>
      <c r="N737" s="25">
        <f>'Combined Retirement'!$C$18/12</f>
        <v>39153.069999999992</v>
      </c>
      <c r="O737" s="25">
        <f t="shared" si="525"/>
        <v>11160.82546143035</v>
      </c>
      <c r="P737" s="25">
        <f t="shared" si="526"/>
        <v>27992.244538569641</v>
      </c>
      <c r="Q737" s="25">
        <f t="array" aca="1" ref="Q737" ca="1">INDEX('Isaac 401k'!L:L,MATCH('Retirement Calculator'!A737,'Isaac 401k'!N:N,0),0)</f>
        <v>1913469.1588798368</v>
      </c>
      <c r="R737" s="25">
        <f t="array" aca="1" ref="R737" ca="1">INDEX('Lorri 401b'!L:L,MATCH('Retirement Calculator'!A737,'Lorri 401b'!N:N,0),0)</f>
        <v>-762032.24141594057</v>
      </c>
      <c r="S737" s="25">
        <f t="shared" ca="1" si="527"/>
        <v>1151436.9174638963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3525.4531757812501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7820.4732791855868</v>
      </c>
      <c r="K738" s="25">
        <f t="shared" si="524"/>
        <v>20171.771259384055</v>
      </c>
      <c r="L738" s="25"/>
      <c r="N738" s="25">
        <f>'Combined Retirement'!$C$18/12</f>
        <v>39153.069999999992</v>
      </c>
      <c r="O738" s="25">
        <f t="shared" si="525"/>
        <v>11160.82546143035</v>
      </c>
      <c r="P738" s="25">
        <f t="shared" si="526"/>
        <v>27992.244538569641</v>
      </c>
      <c r="Q738" s="25">
        <f t="array" aca="1" ref="Q738" ca="1">INDEX('Isaac 401k'!L:L,MATCH('Retirement Calculator'!A738,'Isaac 401k'!N:N,0),0)</f>
        <v>1913588.8884573206</v>
      </c>
      <c r="R738" s="25">
        <f t="array" aca="1" ref="R738" ca="1">INDEX('Lorri 401b'!L:L,MATCH('Retirement Calculator'!A738,'Lorri 401b'!N:N,0),0)</f>
        <v>-785463.19606147183</v>
      </c>
      <c r="S738" s="25">
        <f t="shared" ca="1" si="527"/>
        <v>1128125.6923958487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3525.4531757812501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7820.4732791855868</v>
      </c>
      <c r="K739" s="25">
        <f t="shared" si="524"/>
        <v>20171.771259384055</v>
      </c>
      <c r="L739" s="25"/>
      <c r="N739" s="25">
        <f>'Combined Retirement'!$C$18/12</f>
        <v>39153.069999999992</v>
      </c>
      <c r="O739" s="25">
        <f t="shared" si="525"/>
        <v>11160.82546143035</v>
      </c>
      <c r="P739" s="25">
        <f t="shared" si="526"/>
        <v>27992.244538569641</v>
      </c>
      <c r="Q739" s="25">
        <f t="array" aca="1" ref="Q739" ca="1">INDEX('Isaac 401k'!L:L,MATCH('Retirement Calculator'!A739,'Isaac 401k'!N:N,0),0)</f>
        <v>1913709.1169080439</v>
      </c>
      <c r="R739" s="25">
        <f t="array" aca="1" ref="R739" ca="1">INDEX('Lorri 401b'!L:L,MATCH('Retirement Calculator'!A739,'Lorri 401b'!N:N,0),0)</f>
        <v>-808991.77968469285</v>
      </c>
      <c r="S739" s="25">
        <f t="shared" ca="1" si="527"/>
        <v>1104717.337223351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3525.4531757812501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7820.4732791855868</v>
      </c>
      <c r="K740" s="25">
        <f t="shared" si="524"/>
        <v>20171.771259384055</v>
      </c>
      <c r="L740" s="25"/>
      <c r="N740" s="25">
        <f>'Combined Retirement'!$C$18/12</f>
        <v>39153.069999999992</v>
      </c>
      <c r="O740" s="25">
        <f t="shared" si="525"/>
        <v>11160.82546143035</v>
      </c>
      <c r="P740" s="25">
        <f t="shared" si="526"/>
        <v>27992.244538569641</v>
      </c>
      <c r="Q740" s="25">
        <f t="array" aca="1" ref="Q740" ca="1">INDEX('Isaac 401k'!L:L,MATCH('Retirement Calculator'!A740,'Isaac 401k'!N:N,0),0)</f>
        <v>1913829.8463106451</v>
      </c>
      <c r="R740" s="25">
        <f t="array" aca="1" ref="R740" ca="1">INDEX('Lorri 401b'!L:L,MATCH('Retirement Calculator'!A740,'Lorri 401b'!N:N,0),0)</f>
        <v>-832618.39907301054</v>
      </c>
      <c r="S740" s="25">
        <f t="shared" ca="1" si="527"/>
        <v>1081211.4472376346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3525.4531757812501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7820.4732791855868</v>
      </c>
      <c r="K741" s="25">
        <f t="shared" si="524"/>
        <v>20171.771259384055</v>
      </c>
      <c r="L741" s="25"/>
      <c r="N741" s="25">
        <f>'Combined Retirement'!$C$18/12</f>
        <v>39153.069999999992</v>
      </c>
      <c r="O741" s="25">
        <f t="shared" si="525"/>
        <v>11160.82546143035</v>
      </c>
      <c r="P741" s="25">
        <f t="shared" si="526"/>
        <v>27992.244538569641</v>
      </c>
      <c r="Q741" s="25">
        <f t="array" aca="1" ref="Q741" ca="1">INDEX('Isaac 401k'!L:L,MATCH('Retirement Calculator'!A741,'Isaac 401k'!N:N,0),0)</f>
        <v>1913951.0787524239</v>
      </c>
      <c r="R741" s="25">
        <f t="array" aca="1" ref="R741" ca="1">INDEX('Lorri 401b'!L:L,MATCH('Retirement Calculator'!A741,'Lorri 401b'!N:N,0),0)</f>
        <v>-856343.46270877949</v>
      </c>
      <c r="S741" s="25">
        <f t="shared" ca="1" si="527"/>
        <v>1057607.6160436445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3525.4531757812501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7820.4732791855868</v>
      </c>
      <c r="K742" s="25">
        <f t="shared" si="524"/>
        <v>20171.771259384055</v>
      </c>
      <c r="L742" s="25"/>
      <c r="N742" s="25">
        <f>'Combined Retirement'!$C$18/12</f>
        <v>39153.069999999992</v>
      </c>
      <c r="O742" s="25">
        <f t="shared" si="525"/>
        <v>11160.82546143035</v>
      </c>
      <c r="P742" s="25">
        <f t="shared" si="526"/>
        <v>27992.244538569641</v>
      </c>
      <c r="Q742" s="25">
        <f t="array" aca="1" ref="Q742" ca="1">INDEX('Isaac 401k'!L:L,MATCH('Retirement Calculator'!A742,'Isaac 401k'!N:N,0),0)</f>
        <v>1914072.8163293768</v>
      </c>
      <c r="R742" s="25">
        <f t="array" aca="1" ref="R742" ca="1">INDEX('Lorri 401b'!L:L,MATCH('Retirement Calculator'!A742,'Lorri 401b'!N:N,0),0)</f>
        <v>-880167.38077636424</v>
      </c>
      <c r="S742" s="25">
        <f t="shared" ca="1" si="527"/>
        <v>1033905.4355530125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3525.4531757812501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7820.4732791855868</v>
      </c>
      <c r="K743" s="25">
        <f t="shared" si="524"/>
        <v>20171.771259384055</v>
      </c>
      <c r="L743" s="25"/>
      <c r="N743" s="25">
        <f>'Combined Retirement'!$C$18/12</f>
        <v>39153.069999999992</v>
      </c>
      <c r="O743" s="25">
        <f t="shared" si="525"/>
        <v>11160.82546143035</v>
      </c>
      <c r="P743" s="25">
        <f t="shared" si="526"/>
        <v>27992.244538569641</v>
      </c>
      <c r="Q743" s="25">
        <f t="array" aca="1" ref="Q743" ca="1">INDEX('Isaac 401k'!L:L,MATCH('Retirement Calculator'!A743,'Isaac 401k'!N:N,0),0)</f>
        <v>1914195.0611462337</v>
      </c>
      <c r="R743" s="25">
        <f t="array" aca="1" ref="R743" ca="1">INDEX('Lorri 401b'!L:L,MATCH('Retirement Calculator'!A743,'Lorri 401b'!N:N,0),0)</f>
        <v>-904090.56516923069</v>
      </c>
      <c r="S743" s="25">
        <f t="shared" ca="1" si="527"/>
        <v>1010104.495977003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3525.4531757812501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7820.4732791855868</v>
      </c>
      <c r="K744" s="25">
        <f t="shared" si="524"/>
        <v>20171.771259384055</v>
      </c>
      <c r="L744" s="25"/>
      <c r="N744" s="25">
        <f>'Combined Retirement'!$C$18/12</f>
        <v>39153.069999999992</v>
      </c>
      <c r="O744" s="25">
        <f t="shared" si="525"/>
        <v>11160.82546143035</v>
      </c>
      <c r="P744" s="25">
        <f t="shared" si="526"/>
        <v>27992.244538569641</v>
      </c>
      <c r="Q744" s="25">
        <f t="array" aca="1" ref="Q744" ca="1">INDEX('Isaac 401k'!L:L,MATCH('Retirement Calculator'!A744,'Isaac 401k'!N:N,0),0)</f>
        <v>1914317.8153164941</v>
      </c>
      <c r="R744" s="25">
        <f t="array" aca="1" ref="R744" ca="1">INDEX('Lorri 401b'!L:L,MATCH('Retirement Calculator'!A744,'Lorri 401b'!N:N,0),0)</f>
        <v>-928113.42949706735</v>
      </c>
      <c r="S744" s="25">
        <f t="shared" ca="1" si="527"/>
        <v>986204.38581942674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3525.4531757812501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7820.4732791855868</v>
      </c>
      <c r="K745" s="25">
        <f t="shared" si="524"/>
        <v>20171.771259384055</v>
      </c>
      <c r="L745" s="25"/>
      <c r="N745" s="25">
        <f>'Combined Retirement'!$C$18/12</f>
        <v>39153.069999999992</v>
      </c>
      <c r="O745" s="25">
        <f t="shared" si="525"/>
        <v>11160.82546143035</v>
      </c>
      <c r="P745" s="25">
        <f t="shared" si="526"/>
        <v>27992.244538569641</v>
      </c>
      <c r="Q745" s="25">
        <f t="array" aca="1" ref="Q745" ca="1">INDEX('Isaac 401k'!L:L,MATCH('Retirement Calculator'!A745,'Isaac 401k'!N:N,0),0)</f>
        <v>1914441.080962464</v>
      </c>
      <c r="R745" s="25">
        <f t="array" aca="1" ref="R745" ca="1">INDEX('Lorri 401b'!L:L,MATCH('Retirement Calculator'!A745,'Lorri 401b'!N:N,0),0)</f>
        <v>-952236.38909293653</v>
      </c>
      <c r="S745" s="25">
        <f t="shared" ca="1" si="527"/>
        <v>962204.69186952745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3525.4531757812501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7820.4732791855868</v>
      </c>
      <c r="K746" s="25">
        <f t="shared" si="524"/>
        <v>20171.771259384055</v>
      </c>
      <c r="L746" s="25"/>
      <c r="N746" s="25">
        <f>'Combined Retirement'!$C$18/12</f>
        <v>39153.069999999992</v>
      </c>
      <c r="O746" s="25">
        <f t="shared" si="525"/>
        <v>11160.82546143035</v>
      </c>
      <c r="P746" s="25">
        <f t="shared" si="526"/>
        <v>27992.244538569641</v>
      </c>
      <c r="Q746" s="25">
        <f t="array" aca="1" ref="Q746" ca="1">INDEX('Isaac 401k'!L:L,MATCH('Retirement Calculator'!A746,'Isaac 401k'!N:N,0),0)</f>
        <v>1914564.8602152921</v>
      </c>
      <c r="R746" s="25">
        <f t="array" aca="1" ref="R746" ca="1">INDEX('Lorri 401b'!L:L,MATCH('Retirement Calculator'!A746,'Lorri 401b'!N:N,0),0)</f>
        <v>-976459.86102045537</v>
      </c>
      <c r="S746" s="25">
        <f t="shared" ca="1" si="527"/>
        <v>938104.99919483671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3525.4531757812501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7820.4732791855868</v>
      </c>
      <c r="K747" s="25">
        <f t="shared" si="524"/>
        <v>20171.771259384055</v>
      </c>
      <c r="L747" s="25"/>
      <c r="N747" s="25">
        <f>'Combined Retirement'!$C$18/12</f>
        <v>39153.069999999992</v>
      </c>
      <c r="O747" s="25">
        <f t="shared" si="525"/>
        <v>11160.82546143035</v>
      </c>
      <c r="P747" s="25">
        <f t="shared" si="526"/>
        <v>27992.244538569641</v>
      </c>
      <c r="Q747" s="25">
        <f t="array" aca="1" ref="Q747" ca="1">INDEX('Isaac 401k'!L:L,MATCH('Retirement Calculator'!A747,'Isaac 401k'!N:N,0),0)</f>
        <v>1914689.155215007</v>
      </c>
      <c r="R747" s="25">
        <f t="array" aca="1" ref="R747" ca="1">INDEX('Lorri 401b'!L:L,MATCH('Retirement Calculator'!A747,'Lorri 401b'!N:N,0),0)</f>
        <v>-1000784.2640810054</v>
      </c>
      <c r="S747" s="25">
        <f t="shared" ca="1" si="527"/>
        <v>913904.89113400166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3525.4531757812501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7820.4732791855868</v>
      </c>
      <c r="K748" s="25">
        <f t="shared" si="524"/>
        <v>20171.771259384055</v>
      </c>
      <c r="L748" s="25"/>
      <c r="N748" s="25">
        <f>'Combined Retirement'!$C$18/12</f>
        <v>39153.069999999992</v>
      </c>
      <c r="O748" s="25">
        <f t="shared" si="525"/>
        <v>11160.82546143035</v>
      </c>
      <c r="P748" s="25">
        <f t="shared" si="526"/>
        <v>27992.244538569641</v>
      </c>
      <c r="Q748" s="25">
        <f t="array" aca="1" ref="Q748" ca="1">INDEX('Isaac 401k'!L:L,MATCH('Retirement Calculator'!A748,'Isaac 401k'!N:N,0),0)</f>
        <v>1914813.9681105539</v>
      </c>
      <c r="R748" s="25">
        <f t="array" aca="1" ref="R748" ca="1">INDEX('Lorri 401b'!L:L,MATCH('Retirement Calculator'!A748,'Lorri 401b'!N:N,0),0)</f>
        <v>-1025210.0188209744</v>
      </c>
      <c r="S748" s="25">
        <f t="shared" ca="1" si="527"/>
        <v>889603.94928957953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3525.4531757812501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7820.4732791855868</v>
      </c>
      <c r="K749" s="25">
        <f t="shared" si="524"/>
        <v>20171.771259384055</v>
      </c>
      <c r="L749" s="25"/>
      <c r="N749" s="25">
        <f>'Combined Retirement'!$C$18/12</f>
        <v>39153.069999999992</v>
      </c>
      <c r="O749" s="25">
        <f t="shared" si="525"/>
        <v>11160.82546143035</v>
      </c>
      <c r="P749" s="25">
        <f t="shared" si="526"/>
        <v>27992.244538569641</v>
      </c>
      <c r="Q749" s="25">
        <f t="array" aca="1" ref="Q749" ca="1">INDEX('Isaac 401k'!L:L,MATCH('Retirement Calculator'!A749,'Isaac 401k'!N:N,0),0)</f>
        <v>1914939.3010598323</v>
      </c>
      <c r="R749" s="25">
        <f t="array" aca="1" ref="R749" ca="1">INDEX('Lorri 401b'!L:L,MATCH('Retirement Calculator'!A749,'Lorri 401b'!N:N,0),0)</f>
        <v>-1049737.5475390267</v>
      </c>
      <c r="S749" s="25">
        <f t="shared" ca="1" si="527"/>
        <v>865201.75352080562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3525.4531757812501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7820.4732791855868</v>
      </c>
      <c r="K750" s="25">
        <f t="shared" si="524"/>
        <v>20171.771259384055</v>
      </c>
      <c r="L750" s="25"/>
      <c r="N750" s="25">
        <f>'Combined Retirement'!$C$18/12</f>
        <v>39153.069999999992</v>
      </c>
      <c r="O750" s="25">
        <f t="shared" si="525"/>
        <v>11160.82546143035</v>
      </c>
      <c r="P750" s="25">
        <f t="shared" si="526"/>
        <v>27992.244538569641</v>
      </c>
      <c r="Q750" s="25">
        <f t="array" aca="1" ref="Q750" ca="1">INDEX('Isaac 401k'!L:L,MATCH('Retirement Calculator'!A750,'Isaac 401k'!N:N,0),0)</f>
        <v>1915065.1562297328</v>
      </c>
      <c r="R750" s="25">
        <f t="array" aca="1" ref="R750" ca="1">INDEX('Lorri 401b'!L:L,MATCH('Retirement Calculator'!A750,'Lorri 401b'!N:N,0),0)</f>
        <v>-1074367.2742934041</v>
      </c>
      <c r="S750" s="25">
        <f t="shared" ca="1" si="527"/>
        <v>840697.88193632872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3525.4531757812501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7820.4732791855868</v>
      </c>
      <c r="K751" s="25">
        <f t="shared" si="524"/>
        <v>20171.771259384055</v>
      </c>
      <c r="L751" s="25"/>
      <c r="N751" s="25">
        <f>'Combined Retirement'!$C$18/12</f>
        <v>39153.069999999992</v>
      </c>
      <c r="O751" s="25">
        <f t="shared" si="525"/>
        <v>11160.82546143035</v>
      </c>
      <c r="P751" s="25">
        <f t="shared" si="526"/>
        <v>27992.244538569641</v>
      </c>
      <c r="Q751" s="25">
        <f t="array" aca="1" ref="Q751" ca="1">INDEX('Isaac 401k'!L:L,MATCH('Retirement Calculator'!A751,'Isaac 401k'!N:N,0),0)</f>
        <v>1915191.5357961745</v>
      </c>
      <c r="R751" s="25">
        <f t="array" aca="1" ref="R751" ca="1">INDEX('Lorri 401b'!L:L,MATCH('Retirement Calculator'!A751,'Lorri 401b'!N:N,0),0)</f>
        <v>-1099099.624909258</v>
      </c>
      <c r="S751" s="25">
        <f t="shared" ca="1" si="527"/>
        <v>816091.91088691656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3525.4531757812501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7820.4732791855868</v>
      </c>
      <c r="K752" s="25">
        <f t="shared" si="524"/>
        <v>20171.771259384055</v>
      </c>
      <c r="L752" s="25"/>
      <c r="N752" s="25">
        <f>'Combined Retirement'!$C$18/12</f>
        <v>39153.069999999992</v>
      </c>
      <c r="O752" s="25">
        <f t="shared" si="525"/>
        <v>11160.82546143035</v>
      </c>
      <c r="P752" s="25">
        <f t="shared" si="526"/>
        <v>27992.244538569641</v>
      </c>
      <c r="Q752" s="25">
        <f t="array" aca="1" ref="Q752" ca="1">INDEX('Isaac 401k'!L:L,MATCH('Retirement Calculator'!A752,'Isaac 401k'!N:N,0),0)</f>
        <v>1915318.441944143</v>
      </c>
      <c r="R752" s="25">
        <f t="array" aca="1" ref="R752" ca="1">INDEX('Lorri 401b'!L:L,MATCH('Retirement Calculator'!A752,'Lorri 401b'!N:N,0),0)</f>
        <v>-1123935.0269860113</v>
      </c>
      <c r="S752" s="25">
        <f t="shared" ca="1" si="527"/>
        <v>791383.41495813173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3525.4531757812501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7820.4732791855868</v>
      </c>
      <c r="K753" s="25">
        <f t="shared" si="524"/>
        <v>20171.771259384055</v>
      </c>
      <c r="L753" s="25"/>
      <c r="N753" s="25">
        <f>'Combined Retirement'!$C$18/12</f>
        <v>39153.069999999992</v>
      </c>
      <c r="O753" s="25">
        <f t="shared" si="525"/>
        <v>11160.82546143035</v>
      </c>
      <c r="P753" s="25">
        <f t="shared" si="526"/>
        <v>27992.244538569641</v>
      </c>
      <c r="Q753" s="25">
        <f t="array" aca="1" ref="Q753" ca="1">INDEX('Isaac 401k'!L:L,MATCH('Retirement Calculator'!A753,'Isaac 401k'!N:N,0),0)</f>
        <v>1915445.8768677281</v>
      </c>
      <c r="R753" s="25">
        <f t="array" aca="1" ref="R753" ca="1">INDEX('Lorri 401b'!L:L,MATCH('Retirement Calculator'!A753,'Lorri 401b'!N:N,0),0)</f>
        <v>-1148873.9099047512</v>
      </c>
      <c r="S753" s="25">
        <f t="shared" ca="1" si="527"/>
        <v>766571.96696297685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3525.4531757812501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7820.4732791855868</v>
      </c>
      <c r="K754" s="25">
        <f t="shared" si="524"/>
        <v>20171.771259384055</v>
      </c>
      <c r="L754" s="25"/>
      <c r="N754" s="25">
        <f>'Combined Retirement'!$C$18/12</f>
        <v>39153.069999999992</v>
      </c>
      <c r="O754" s="25">
        <f t="shared" si="525"/>
        <v>11160.82546143035</v>
      </c>
      <c r="P754" s="25">
        <f t="shared" si="526"/>
        <v>27992.244538569641</v>
      </c>
      <c r="Q754" s="25">
        <f t="array" aca="1" ref="Q754" ca="1">INDEX('Isaac 401k'!L:L,MATCH('Retirement Calculator'!A754,'Isaac 401k'!N:N,0),0)</f>
        <v>1915573.8427701613</v>
      </c>
      <c r="R754" s="25">
        <f t="array" aca="1" ref="R754" ca="1">INDEX('Lorri 401b'!L:L,MATCH('Retirement Calculator'!A754,'Lorri 401b'!N:N,0),0)</f>
        <v>-1173916.7048356524</v>
      </c>
      <c r="S754" s="25">
        <f t="shared" ca="1" si="527"/>
        <v>741657.13793450897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3525.4531757812501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7820.4732791855868</v>
      </c>
      <c r="K755" s="25">
        <f t="shared" si="524"/>
        <v>20171.771259384055</v>
      </c>
      <c r="L755" s="25"/>
      <c r="N755" s="25">
        <f>'Combined Retirement'!$C$18/12</f>
        <v>39153.069999999992</v>
      </c>
      <c r="O755" s="25">
        <f t="shared" si="525"/>
        <v>11160.82546143035</v>
      </c>
      <c r="P755" s="25">
        <f t="shared" si="526"/>
        <v>27992.244538569641</v>
      </c>
      <c r="Q755" s="25">
        <f t="array" aca="1" ref="Q755" ca="1">INDEX('Isaac 401k'!L:L,MATCH('Retirement Calculator'!A755,'Isaac 401k'!N:N,0),0)</f>
        <v>1915702.3418638548</v>
      </c>
      <c r="R755" s="25">
        <f t="array" aca="1" ref="R755" ca="1">INDEX('Lorri 401b'!L:L,MATCH('Retirement Calculator'!A755,'Lorri 401b'!N:N,0),0)</f>
        <v>-1199063.8447454323</v>
      </c>
      <c r="S755" s="25">
        <f t="shared" ca="1" si="527"/>
        <v>716638.49711842253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3525.4531757812501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7820.4732791855868</v>
      </c>
      <c r="K756" s="25">
        <f t="shared" si="524"/>
        <v>20171.771259384055</v>
      </c>
      <c r="L756" s="25"/>
      <c r="N756" s="25">
        <f>'Combined Retirement'!$C$18/12</f>
        <v>39153.069999999992</v>
      </c>
      <c r="O756" s="25">
        <f t="shared" si="525"/>
        <v>11160.82546143035</v>
      </c>
      <c r="P756" s="25">
        <f t="shared" si="526"/>
        <v>27992.244538569641</v>
      </c>
      <c r="Q756" s="25">
        <f t="array" aca="1" ref="Q756" ca="1">INDEX('Isaac 401k'!L:L,MATCH('Retirement Calculator'!A756,'Isaac 401k'!N:N,0),0)</f>
        <v>1915831.3763704386</v>
      </c>
      <c r="R756" s="25">
        <f t="array" aca="1" ref="R756" ca="1">INDEX('Lorri 401b'!L:L,MATCH('Retirement Calculator'!A756,'Lorri 401b'!N:N,0),0)</f>
        <v>-1224315.7644048363</v>
      </c>
      <c r="S756" s="25">
        <f t="shared" ca="1" si="527"/>
        <v>691515.61196560226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3525.4531757812501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7820.4732791855868</v>
      </c>
      <c r="K757" s="25">
        <f t="shared" si="524"/>
        <v>20171.771259384055</v>
      </c>
      <c r="L757" s="25"/>
      <c r="N757" s="25">
        <f>'Combined Retirement'!$C$18/12</f>
        <v>39153.069999999992</v>
      </c>
      <c r="O757" s="25">
        <f t="shared" si="525"/>
        <v>11160.82546143035</v>
      </c>
      <c r="P757" s="25">
        <f t="shared" si="526"/>
        <v>27992.244538569641</v>
      </c>
      <c r="Q757" s="25">
        <f t="array" aca="1" ref="Q757" ca="1">INDEX('Isaac 401k'!L:L,MATCH('Retirement Calculator'!A757,'Isaac 401k'!N:N,0),0)</f>
        <v>1915960.9485207999</v>
      </c>
      <c r="R757" s="25">
        <f t="array" aca="1" ref="R757" ca="1">INDEX('Lorri 401b'!L:L,MATCH('Retirement Calculator'!A757,'Lorri 401b'!N:N,0),0)</f>
        <v>-1249672.9003961545</v>
      </c>
      <c r="S757" s="25">
        <f t="shared" ca="1" si="527"/>
        <v>666288.04812464537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3525.4531757812501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7820.4732791855868</v>
      </c>
      <c r="K758" s="25">
        <f t="shared" si="524"/>
        <v>20171.771259384055</v>
      </c>
      <c r="L758" s="25"/>
      <c r="N758" s="25">
        <f>'Combined Retirement'!$C$18/12</f>
        <v>39153.069999999992</v>
      </c>
      <c r="O758" s="25">
        <f t="shared" si="525"/>
        <v>11160.82546143035</v>
      </c>
      <c r="P758" s="25">
        <f t="shared" si="526"/>
        <v>27992.244538569641</v>
      </c>
      <c r="Q758" s="25">
        <f t="array" aca="1" ref="Q758" ca="1">INDEX('Isaac 401k'!L:L,MATCH('Retirement Calculator'!A758,'Isaac 401k'!N:N,0),0)</f>
        <v>1916091.0605551209</v>
      </c>
      <c r="R758" s="25">
        <f t="array" aca="1" ref="R758" ca="1">INDEX('Lorri 401b'!L:L,MATCH('Retirement Calculator'!A758,'Lorri 401b'!N:N,0),0)</f>
        <v>-1275135.6911207698</v>
      </c>
      <c r="S758" s="25">
        <f t="shared" ca="1" si="527"/>
        <v>640955.3694343511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3525.4531757812501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7820.4732791855868</v>
      </c>
      <c r="K759" s="25">
        <f t="shared" si="524"/>
        <v>20171.771259384055</v>
      </c>
      <c r="L759" s="25"/>
      <c r="N759" s="25">
        <f>'Combined Retirement'!$C$18/12</f>
        <v>39153.069999999992</v>
      </c>
      <c r="O759" s="25">
        <f t="shared" si="525"/>
        <v>11160.82546143035</v>
      </c>
      <c r="P759" s="25">
        <f t="shared" si="526"/>
        <v>27992.244538569641</v>
      </c>
      <c r="Q759" s="25">
        <f t="array" aca="1" ref="Q759" ca="1">INDEX('Isaac 401k'!L:L,MATCH('Retirement Calculator'!A759,'Isaac 401k'!N:N,0),0)</f>
        <v>1916221.7147229183</v>
      </c>
      <c r="R759" s="25">
        <f t="array" aca="1" ref="R759" ca="1">INDEX('Lorri 401b'!L:L,MATCH('Retirement Calculator'!A759,'Lorri 401b'!N:N,0),0)</f>
        <v>-1300704.5768067378</v>
      </c>
      <c r="S759" s="25">
        <f t="shared" ca="1" si="527"/>
        <v>615517.13791618054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3525.4531757812501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7820.4732791855868</v>
      </c>
      <c r="K760" s="25">
        <f t="shared" si="524"/>
        <v>20171.771259384055</v>
      </c>
      <c r="L760" s="25"/>
      <c r="N760" s="25">
        <f>'Combined Retirement'!$C$18/12</f>
        <v>39153.069999999992</v>
      </c>
      <c r="O760" s="25">
        <f t="shared" si="525"/>
        <v>11160.82546143035</v>
      </c>
      <c r="P760" s="25">
        <f t="shared" si="526"/>
        <v>27992.244538569641</v>
      </c>
      <c r="Q760" s="25">
        <f t="array" aca="1" ref="Q760" ca="1">INDEX('Isaac 401k'!L:L,MATCH('Retirement Calculator'!A760,'Isaac 401k'!N:N,0),0)</f>
        <v>1916352.9132830817</v>
      </c>
      <c r="R760" s="25">
        <f t="array" aca="1" ref="R760" ca="1">INDEX('Lorri 401b'!L:L,MATCH('Retirement Calculator'!A760,'Lorri 401b'!N:N,0),0)</f>
        <v>-1326379.9995163972</v>
      </c>
      <c r="S760" s="25">
        <f t="shared" ca="1" si="527"/>
        <v>589972.91376668448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3525.4531757812501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7820.4732791855868</v>
      </c>
      <c r="K761" s="25">
        <f t="shared" si="524"/>
        <v>20171.771259384055</v>
      </c>
      <c r="L761" s="25"/>
      <c r="N761" s="25">
        <f>'Combined Retirement'!$C$18/12</f>
        <v>39153.069999999992</v>
      </c>
      <c r="O761" s="25">
        <f t="shared" si="525"/>
        <v>11160.82546143035</v>
      </c>
      <c r="P761" s="25">
        <f t="shared" si="526"/>
        <v>27992.244538569641</v>
      </c>
      <c r="Q761" s="25">
        <f t="array" aca="1" ref="Q761" ca="1">INDEX('Isaac 401k'!L:L,MATCH('Retirement Calculator'!A761,'Isaac 401k'!N:N,0),0)</f>
        <v>1916484.6585039124</v>
      </c>
      <c r="R761" s="25">
        <f t="array" aca="1" ref="R761" ca="1">INDEX('Lorri 401b'!L:L,MATCH('Retirement Calculator'!A761,'Lorri 401b'!N:N,0),0)</f>
        <v>-1352162.4031540137</v>
      </c>
      <c r="S761" s="25">
        <f t="shared" ca="1" si="527"/>
        <v>564322.25534989871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3525.4531757812501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7820.4732791855868</v>
      </c>
      <c r="K762" s="25">
        <f t="shared" si="524"/>
        <v>20171.771259384055</v>
      </c>
      <c r="L762" s="25"/>
      <c r="N762" s="25">
        <f>'Combined Retirement'!$C$18/12</f>
        <v>39153.069999999992</v>
      </c>
      <c r="O762" s="25">
        <f t="shared" si="525"/>
        <v>11160.82546143035</v>
      </c>
      <c r="P762" s="25">
        <f t="shared" si="526"/>
        <v>27992.244538569641</v>
      </c>
      <c r="Q762" s="25">
        <f t="array" aca="1" ref="Q762" ca="1">INDEX('Isaac 401k'!L:L,MATCH('Retirement Calculator'!A762,'Isaac 401k'!N:N,0),0)</f>
        <v>1916616.9526631632</v>
      </c>
      <c r="R762" s="25">
        <f t="array" aca="1" ref="R762" ca="1">INDEX('Lorri 401b'!L:L,MATCH('Retirement Calculator'!A762,'Lorri 401b'!N:N,0),0)</f>
        <v>-1378052.2334734534</v>
      </c>
      <c r="S762" s="25">
        <f t="shared" ca="1" si="527"/>
        <v>538564.71918970975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3525.4531757812501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7820.4732791855868</v>
      </c>
      <c r="K763" s="25">
        <f t="shared" si="524"/>
        <v>20171.771259384055</v>
      </c>
      <c r="L763" s="25"/>
      <c r="N763" s="25">
        <f>'Combined Retirement'!$C$18/12</f>
        <v>39153.069999999992</v>
      </c>
      <c r="O763" s="25">
        <f t="shared" si="525"/>
        <v>11160.82546143035</v>
      </c>
      <c r="P763" s="25">
        <f t="shared" si="526"/>
        <v>27992.244538569641</v>
      </c>
      <c r="Q763" s="25">
        <f t="array" aca="1" ref="Q763" ca="1">INDEX('Isaac 401k'!L:L,MATCH('Retirement Calculator'!A763,'Isaac 401k'!N:N,0),0)</f>
        <v>1916749.7980480776</v>
      </c>
      <c r="R763" s="25">
        <f t="array" aca="1" ref="R763" ca="1">INDEX('Lorri 401b'!L:L,MATCH('Retirement Calculator'!A763,'Lorri 401b'!N:N,0),0)</f>
        <v>-1404049.9380858908</v>
      </c>
      <c r="S763" s="25">
        <f t="shared" ca="1" si="527"/>
        <v>512699.85996218678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3525.4531757812501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7820.4732791855868</v>
      </c>
      <c r="K764" s="25">
        <f t="shared" si="524"/>
        <v>20171.771259384055</v>
      </c>
      <c r="L764" s="25"/>
      <c r="N764" s="25">
        <f>'Combined Retirement'!$C$18/12</f>
        <v>39153.069999999992</v>
      </c>
      <c r="O764" s="25">
        <f t="shared" si="525"/>
        <v>11160.82546143035</v>
      </c>
      <c r="P764" s="25">
        <f t="shared" si="526"/>
        <v>27992.244538569641</v>
      </c>
      <c r="Q764" s="25">
        <f t="array" aca="1" ref="Q764" ca="1">INDEX('Isaac 401k'!L:L,MATCH('Retirement Calculator'!A764,'Isaac 401k'!N:N,0),0)</f>
        <v>1916883.1969554292</v>
      </c>
      <c r="R764" s="25">
        <f t="array" aca="1" ref="R764" ca="1">INDEX('Lorri 401b'!L:L,MATCH('Retirement Calculator'!A764,'Lorri 401b'!N:N,0),0)</f>
        <v>-1430155.9664675468</v>
      </c>
      <c r="S764" s="25">
        <f t="shared" ca="1" si="527"/>
        <v>486727.23048788239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3525.4531757812501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7820.4732791855868</v>
      </c>
      <c r="K765" s="25">
        <f t="shared" si="524"/>
        <v>20171.771259384055</v>
      </c>
      <c r="L765" s="25"/>
      <c r="N765" s="25">
        <f>'Combined Retirement'!$C$18/12</f>
        <v>39153.069999999992</v>
      </c>
      <c r="O765" s="25">
        <f t="shared" si="525"/>
        <v>11160.82546143035</v>
      </c>
      <c r="P765" s="25">
        <f t="shared" si="526"/>
        <v>27992.244538569641</v>
      </c>
      <c r="Q765" s="25">
        <f t="array" aca="1" ref="Q765" ca="1">INDEX('Isaac 401k'!L:L,MATCH('Retirement Calculator'!A765,'Isaac 401k'!N:N,0),0)</f>
        <v>1917017.1516915613</v>
      </c>
      <c r="R765" s="25">
        <f t="array" aca="1" ref="R765" ca="1">INDEX('Lorri 401b'!L:L,MATCH('Retirement Calculator'!A765,'Lorri 401b'!N:N,0),0)</f>
        <v>-1456370.7699674596</v>
      </c>
      <c r="S765" s="25">
        <f t="shared" ca="1" si="527"/>
        <v>460646.38172410172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3525.4531757812501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7820.4732791855868</v>
      </c>
      <c r="K766" s="25">
        <f t="shared" si="524"/>
        <v>20171.771259384055</v>
      </c>
      <c r="L766" s="25"/>
      <c r="N766" s="25">
        <f>'Combined Retirement'!$C$18/12</f>
        <v>39153.069999999992</v>
      </c>
      <c r="O766" s="25">
        <f t="shared" si="525"/>
        <v>11160.82546143035</v>
      </c>
      <c r="P766" s="25">
        <f t="shared" si="526"/>
        <v>27992.244538569641</v>
      </c>
      <c r="Q766" s="25">
        <f t="array" aca="1" ref="Q766" ca="1">INDEX('Isaac 401k'!L:L,MATCH('Retirement Calculator'!A766,'Isaac 401k'!N:N,0),0)</f>
        <v>1917151.6645724273</v>
      </c>
      <c r="R766" s="25">
        <f t="array" aca="1" ref="R766" ca="1">INDEX('Lorri 401b'!L:L,MATCH('Retirement Calculator'!A766,'Lorri 401b'!N:N,0),0)</f>
        <v>-1482694.8018152888</v>
      </c>
      <c r="S766" s="25">
        <f t="shared" ca="1" si="527"/>
        <v>434456.86275713844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3525.4531757812501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7820.4732791855868</v>
      </c>
      <c r="K767" s="25">
        <f t="shared" si="524"/>
        <v>20171.771259384055</v>
      </c>
      <c r="L767" s="25"/>
      <c r="N767" s="25">
        <f>'Combined Retirement'!$C$18/12</f>
        <v>39153.069999999992</v>
      </c>
      <c r="O767" s="25">
        <f t="shared" si="525"/>
        <v>11160.82546143035</v>
      </c>
      <c r="P767" s="25">
        <f t="shared" si="526"/>
        <v>27992.244538569641</v>
      </c>
      <c r="Q767" s="25">
        <f t="array" aca="1" ref="Q767" ca="1">INDEX('Isaac 401k'!L:L,MATCH('Retirement Calculator'!A767,'Isaac 401k'!N:N,0),0)</f>
        <v>1917286.7379236303</v>
      </c>
      <c r="R767" s="25">
        <f t="array" aca="1" ref="R767" ca="1">INDEX('Lorri 401b'!L:L,MATCH('Retirement Calculator'!A767,'Lorri 401b'!N:N,0),0)</f>
        <v>-1509128.5171291507</v>
      </c>
      <c r="S767" s="25">
        <f t="shared" ca="1" si="527"/>
        <v>408158.2207944796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3525.4531757812501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7820.4732791855868</v>
      </c>
      <c r="K768" s="25">
        <f t="shared" si="524"/>
        <v>20171.771259384055</v>
      </c>
      <c r="L768" s="25"/>
      <c r="N768" s="25">
        <f>'Combined Retirement'!$C$18/12</f>
        <v>39153.069999999992</v>
      </c>
      <c r="O768" s="25">
        <f t="shared" si="525"/>
        <v>11160.82546143035</v>
      </c>
      <c r="P768" s="25">
        <f t="shared" si="526"/>
        <v>27992.244538569641</v>
      </c>
      <c r="Q768" s="25">
        <f t="array" aca="1" ref="Q768" ca="1">INDEX('Isaac 401k'!L:L,MATCH('Retirement Calculator'!A768,'Isaac 401k'!N:N,0),0)</f>
        <v>1917422.3740804633</v>
      </c>
      <c r="R768" s="25">
        <f t="array" aca="1" ref="R768" ca="1">INDEX('Lorri 401b'!L:L,MATCH('Retirement Calculator'!A768,'Lorri 401b'!N:N,0),0)</f>
        <v>-1535672.3729234869</v>
      </c>
      <c r="S768" s="25">
        <f t="shared" ca="1" si="527"/>
        <v>381750.00115697645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3525.4531757812501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7820.4732791855868</v>
      </c>
      <c r="K769" s="25">
        <f t="shared" si="524"/>
        <v>20171.771259384055</v>
      </c>
      <c r="L769" s="25"/>
      <c r="N769" s="25">
        <f>'Combined Retirement'!$C$18/12</f>
        <v>39153.069999999992</v>
      </c>
      <c r="O769" s="25">
        <f t="shared" si="525"/>
        <v>11160.82546143035</v>
      </c>
      <c r="P769" s="25">
        <f t="shared" si="526"/>
        <v>27992.244538569641</v>
      </c>
      <c r="Q769" s="25">
        <f t="array" aca="1" ref="Q769" ca="1">INDEX('Isaac 401k'!L:L,MATCH('Retirement Calculator'!A769,'Isaac 401k'!N:N,0),0)</f>
        <v>1917558.5753879498</v>
      </c>
      <c r="R769" s="25">
        <f t="array" aca="1" ref="R769" ca="1">INDEX('Lorri 401b'!L:L,MATCH('Retirement Calculator'!A769,'Lorri 401b'!N:N,0),0)</f>
        <v>-1562326.8281169662</v>
      </c>
      <c r="S769" s="25">
        <f t="shared" ca="1" si="527"/>
        <v>355231.74727098364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3525.4531757812501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7820.4732791855868</v>
      </c>
      <c r="K770" s="25">
        <f t="shared" si="524"/>
        <v>20171.771259384055</v>
      </c>
      <c r="L770" s="25"/>
      <c r="N770" s="25">
        <f>'Combined Retirement'!$C$18/12</f>
        <v>39153.069999999992</v>
      </c>
      <c r="O770" s="25">
        <f t="shared" si="525"/>
        <v>11160.82546143035</v>
      </c>
      <c r="P770" s="25">
        <f t="shared" si="526"/>
        <v>27992.244538569641</v>
      </c>
      <c r="Q770" s="25">
        <f t="array" aca="1" ref="Q770" ca="1">INDEX('Isaac 401k'!L:L,MATCH('Retirement Calculator'!A770,'Isaac 401k'!N:N,0),0)</f>
        <v>1917695.344200884</v>
      </c>
      <c r="R770" s="25">
        <f t="array" aca="1" ref="R770" ca="1">INDEX('Lorri 401b'!L:L,MATCH('Retirement Calculator'!A770,'Lorri 401b'!N:N,0),0)</f>
        <v>-1589092.3435404182</v>
      </c>
      <c r="S770" s="25">
        <f t="shared" ca="1" si="527"/>
        <v>328603.0006604658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3525.4531757812501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7820.4732791855868</v>
      </c>
      <c r="K771" s="25">
        <f t="shared" si="524"/>
        <v>20171.771259384055</v>
      </c>
      <c r="L771" s="25"/>
      <c r="N771" s="25">
        <f>'Combined Retirement'!$C$18/12</f>
        <v>39153.069999999992</v>
      </c>
      <c r="O771" s="25">
        <f t="shared" si="525"/>
        <v>11160.82546143035</v>
      </c>
      <c r="P771" s="25">
        <f t="shared" si="526"/>
        <v>27992.244538569641</v>
      </c>
      <c r="Q771" s="25">
        <f t="array" aca="1" ref="Q771" ca="1">INDEX('Isaac 401k'!L:L,MATCH('Retirement Calculator'!A771,'Isaac 401k'!N:N,0),0)</f>
        <v>1917832.6828838722</v>
      </c>
      <c r="R771" s="25">
        <f t="array" aca="1" ref="R771" ca="1">INDEX('Lorri 401b'!L:L,MATCH('Retirement Calculator'!A771,'Lorri 401b'!N:N,0),0)</f>
        <v>-1615969.3819448014</v>
      </c>
      <c r="S771" s="25">
        <f t="shared" ca="1" si="527"/>
        <v>301863.30093907076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3525.4531757812501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7820.4732791855868</v>
      </c>
      <c r="K772" s="25">
        <f t="shared" si="524"/>
        <v>20171.771259384055</v>
      </c>
      <c r="L772" s="25"/>
      <c r="N772" s="25">
        <f>'Combined Retirement'!$C$18/12</f>
        <v>39153.069999999992</v>
      </c>
      <c r="O772" s="25">
        <f t="shared" si="525"/>
        <v>11160.82546143035</v>
      </c>
      <c r="P772" s="25">
        <f t="shared" si="526"/>
        <v>27992.244538569641</v>
      </c>
      <c r="Q772" s="25">
        <f t="array" aca="1" ref="Q772" ca="1">INDEX('Isaac 401k'!L:L,MATCH('Retirement Calculator'!A772,'Isaac 401k'!N:N,0),0)</f>
        <v>1917970.5938113728</v>
      </c>
      <c r="R772" s="25">
        <f t="array" aca="1" ref="R772" ca="1">INDEX('Lorri 401b'!L:L,MATCH('Retirement Calculator'!A772,'Lorri 401b'!N:N,0),0)</f>
        <v>-1642958.4080092029</v>
      </c>
      <c r="S772" s="25">
        <f t="shared" ca="1" si="527"/>
        <v>275012.18580216984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3525.4531757812501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7820.4732791855868</v>
      </c>
      <c r="K773" s="25">
        <f t="shared" si="524"/>
        <v>20171.771259384055</v>
      </c>
      <c r="L773" s="25"/>
      <c r="N773" s="25">
        <f>'Combined Retirement'!$C$18/12</f>
        <v>39153.069999999992</v>
      </c>
      <c r="O773" s="25">
        <f t="shared" si="525"/>
        <v>11160.82546143035</v>
      </c>
      <c r="P773" s="25">
        <f t="shared" si="526"/>
        <v>27992.244538569641</v>
      </c>
      <c r="Q773" s="25">
        <f t="array" aca="1" ref="Q773" ca="1">INDEX('Isaac 401k'!L:L,MATCH('Retirement Calculator'!A773,'Isaac 401k'!N:N,0),0)</f>
        <v>1918109.079367738</v>
      </c>
      <c r="R773" s="25">
        <f t="array" aca="1" ref="R773" ca="1">INDEX('Lorri 401b'!L:L,MATCH('Retirement Calculator'!A773,'Lorri 401b'!N:N,0),0)</f>
        <v>-1670059.8883488728</v>
      </c>
      <c r="S773" s="25">
        <f t="shared" ca="1" si="527"/>
        <v>248049.19101886521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3525.4531757812501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7820.4732791855868</v>
      </c>
      <c r="K774" s="25">
        <f t="shared" si="524"/>
        <v>20171.771259384055</v>
      </c>
      <c r="L774" s="25"/>
      <c r="N774" s="25">
        <f>'Combined Retirement'!$C$18/12</f>
        <v>39153.069999999992</v>
      </c>
      <c r="O774" s="25">
        <f t="shared" si="525"/>
        <v>11160.82546143035</v>
      </c>
      <c r="P774" s="25">
        <f t="shared" si="526"/>
        <v>27992.244538569641</v>
      </c>
      <c r="Q774" s="25">
        <f t="array" aca="1" ref="Q774" ca="1">INDEX('Isaac 401k'!L:L,MATCH('Retirement Calculator'!A774,'Isaac 401k'!N:N,0),0)</f>
        <v>1918248.1419472548</v>
      </c>
      <c r="R774" s="25">
        <f t="array" aca="1" ref="R774" ca="1">INDEX('Lorri 401b'!L:L,MATCH('Retirement Calculator'!A774,'Lorri 401b'!N:N,0),0)</f>
        <v>-1697274.2915232913</v>
      </c>
      <c r="S774" s="25">
        <f t="shared" ca="1" si="527"/>
        <v>220973.85042396351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3525.4531757812501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7820.4732791855868</v>
      </c>
      <c r="K775" s="25">
        <f t="shared" si="524"/>
        <v>20171.771259384055</v>
      </c>
      <c r="L775" s="25"/>
      <c r="N775" s="25">
        <f>'Combined Retirement'!$C$18/12</f>
        <v>39153.069999999992</v>
      </c>
      <c r="O775" s="25">
        <f t="shared" si="525"/>
        <v>11160.82546143035</v>
      </c>
      <c r="P775" s="25">
        <f t="shared" si="526"/>
        <v>27992.244538569641</v>
      </c>
      <c r="Q775" s="25">
        <f t="array" aca="1" ref="Q775" ca="1">INDEX('Isaac 401k'!L:L,MATCH('Retirement Calculator'!A775,'Isaac 401k'!N:N,0),0)</f>
        <v>1918387.7839541861</v>
      </c>
      <c r="R775" s="25">
        <f t="array" aca="1" ref="R775" ca="1">INDEX('Lorri 401b'!L:L,MATCH('Retirement Calculator'!A775,'Lorri 401b'!N:N,0),0)</f>
        <v>-1724602.0880442697</v>
      </c>
      <c r="S775" s="25">
        <f t="shared" ca="1" si="527"/>
        <v>193785.69590991642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3525.4531757812501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7820.4732791855868</v>
      </c>
      <c r="K776" s="25">
        <f t="shared" ref="K776:K1030" si="784">IF(C776&lt;59.5,0,IF(C776&lt;$B$7,0,P776*$K$7))</f>
        <v>20171.771259384055</v>
      </c>
      <c r="L776" s="25"/>
      <c r="N776" s="25">
        <f>'Combined Retirement'!$C$18/12</f>
        <v>39153.069999999992</v>
      </c>
      <c r="O776" s="25">
        <f t="shared" ref="O776:O1030" si="785">SUM(E776:I776)</f>
        <v>11160.82546143035</v>
      </c>
      <c r="P776" s="25">
        <f t="shared" ref="P776:P1030" si="786">N776-O776</f>
        <v>27992.244538569641</v>
      </c>
      <c r="Q776" s="25">
        <f t="array" aca="1" ref="Q776" ca="1">INDEX('Isaac 401k'!L:L,MATCH('Retirement Calculator'!A776,'Isaac 401k'!N:N,0),0)</f>
        <v>1918528.0078028131</v>
      </c>
      <c r="R776" s="25">
        <f t="array" aca="1" ref="R776" ca="1">INDEX('Lorri 401b'!L:L,MATCH('Retirement Calculator'!A776,'Lorri 401b'!N:N,0),0)</f>
        <v>-1752043.7503840856</v>
      </c>
      <c r="S776" s="25">
        <f t="shared" ref="S776:S1030" ca="1" si="787">SUM(Q776:R776)</f>
        <v>166484.2574187275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3525.4531757812501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7820.4732791855868</v>
      </c>
      <c r="K777" s="25">
        <f t="shared" si="784"/>
        <v>20171.771259384055</v>
      </c>
      <c r="L777" s="25"/>
      <c r="N777" s="25">
        <f>'Combined Retirement'!$C$18/12</f>
        <v>39153.069999999992</v>
      </c>
      <c r="O777" s="25">
        <f t="shared" si="785"/>
        <v>11160.82546143035</v>
      </c>
      <c r="P777" s="25">
        <f t="shared" si="786"/>
        <v>27992.244538569641</v>
      </c>
      <c r="Q777" s="25">
        <f t="array" aca="1" ref="Q777" ca="1">INDEX('Isaac 401k'!L:L,MATCH('Retirement Calculator'!A777,'Isaac 401k'!N:N,0),0)</f>
        <v>1918668.8159174758</v>
      </c>
      <c r="R777" s="25">
        <f t="array" aca="1" ref="R777" ca="1">INDEX('Lorri 401b'!L:L,MATCH('Retirement Calculator'!A777,'Lorri 401b'!N:N,0),0)</f>
        <v>-1779599.7529836507</v>
      </c>
      <c r="S777" s="25">
        <f t="shared" ca="1" si="787"/>
        <v>139069.06293382519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3525.4531757812501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7820.4732791855868</v>
      </c>
      <c r="K778" s="25">
        <f t="shared" si="784"/>
        <v>20171.771259384055</v>
      </c>
      <c r="L778" s="25"/>
      <c r="N778" s="25">
        <f>'Combined Retirement'!$C$18/12</f>
        <v>39153.069999999992</v>
      </c>
      <c r="O778" s="25">
        <f t="shared" si="785"/>
        <v>11160.82546143035</v>
      </c>
      <c r="P778" s="25">
        <f t="shared" si="786"/>
        <v>27992.244538569641</v>
      </c>
      <c r="Q778" s="25">
        <f t="array" aca="1" ref="Q778" ca="1">INDEX('Isaac 401k'!L:L,MATCH('Retirement Calculator'!A778,'Isaac 401k'!N:N,0),0)</f>
        <v>1918810.2107326165</v>
      </c>
      <c r="R778" s="25">
        <f t="array" aca="1" ref="R778" ca="1">INDEX('Lorri 401b'!L:L,MATCH('Retirement Calculator'!A778,'Lorri 401b'!N:N,0),0)</f>
        <v>-1807270.5722607139</v>
      </c>
      <c r="S778" s="25">
        <f t="shared" ca="1" si="787"/>
        <v>111539.63847190258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3525.4531757812501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7820.4732791855868</v>
      </c>
      <c r="K779" s="25">
        <f t="shared" si="784"/>
        <v>20171.771259384055</v>
      </c>
      <c r="L779" s="25"/>
      <c r="N779" s="25">
        <f>'Combined Retirement'!$C$18/12</f>
        <v>39153.069999999992</v>
      </c>
      <c r="O779" s="25">
        <f t="shared" si="785"/>
        <v>11160.82546143035</v>
      </c>
      <c r="P779" s="25">
        <f t="shared" si="786"/>
        <v>27992.244538569641</v>
      </c>
      <c r="Q779" s="25">
        <f t="array" aca="1" ref="Q779" ca="1">INDEX('Isaac 401k'!L:L,MATCH('Retirement Calculator'!A779,'Isaac 401k'!N:N,0),0)</f>
        <v>1918952.1946928201</v>
      </c>
      <c r="R779" s="25">
        <f t="array" aca="1" ref="R779" ca="1">INDEX('Lorri 401b'!L:L,MATCH('Retirement Calculator'!A779,'Lorri 401b'!N:N,0),0)</f>
        <v>-1835056.6866180983</v>
      </c>
      <c r="S779" s="25">
        <f t="shared" ca="1" si="787"/>
        <v>83895.508074721787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3525.4531757812501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7820.4732791855868</v>
      </c>
      <c r="K780" s="25">
        <f t="shared" si="784"/>
        <v>20171.771259384055</v>
      </c>
      <c r="L780" s="25"/>
      <c r="N780" s="25">
        <f>'Combined Retirement'!$C$18/12</f>
        <v>39153.069999999992</v>
      </c>
      <c r="O780" s="25">
        <f t="shared" si="785"/>
        <v>11160.82546143035</v>
      </c>
      <c r="P780" s="25">
        <f t="shared" si="786"/>
        <v>27992.244538569641</v>
      </c>
      <c r="Q780" s="25">
        <f t="array" aca="1" ref="Q780" ca="1">INDEX('Isaac 401k'!L:L,MATCH('Retirement Calculator'!A780,'Isaac 401k'!N:N,0),0)</f>
        <v>1919094.7702528581</v>
      </c>
      <c r="R780" s="25">
        <f t="array" aca="1" ref="R780" ca="1">INDEX('Lorri 401b'!L:L,MATCH('Retirement Calculator'!A780,'Lorri 401b'!N:N,0),0)</f>
        <v>-1862958.5764519719</v>
      </c>
      <c r="S780" s="25">
        <f t="shared" ca="1" si="787"/>
        <v>56136.193800886162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3525.4531757812501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7820.4732791855868</v>
      </c>
      <c r="K781" s="25">
        <f t="shared" si="784"/>
        <v>20171.771259384055</v>
      </c>
      <c r="L781" s="25"/>
      <c r="N781" s="25">
        <f>'Combined Retirement'!$C$18/12</f>
        <v>39153.069999999992</v>
      </c>
      <c r="O781" s="25">
        <f t="shared" si="785"/>
        <v>11160.82546143035</v>
      </c>
      <c r="P781" s="25">
        <f t="shared" si="786"/>
        <v>27992.244538569641</v>
      </c>
      <c r="Q781" s="25">
        <f t="array" aca="1" ref="Q781" ca="1">INDEX('Isaac 401k'!L:L,MATCH('Retirement Calculator'!A781,'Isaac 401k'!N:N,0),0)</f>
        <v>1919237.9398777294</v>
      </c>
      <c r="R781" s="25">
        <f t="array" aca="1" ref="R781" ca="1">INDEX('Lorri 401b'!L:L,MATCH('Retirement Calculator'!A781,'Lorri 401b'!N:N,0),0)</f>
        <v>-1890976.7241601532</v>
      </c>
      <c r="S781" s="25">
        <f t="shared" ca="1" si="787"/>
        <v>28261.215717576211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3525.4531757812501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7820.4732791855868</v>
      </c>
      <c r="K782" s="25">
        <f t="shared" si="784"/>
        <v>20171.771259384055</v>
      </c>
      <c r="L782" s="25"/>
      <c r="N782" s="25">
        <f>'Combined Retirement'!$C$18/12</f>
        <v>39153.069999999992</v>
      </c>
      <c r="O782" s="25">
        <f t="shared" si="785"/>
        <v>11160.82546143035</v>
      </c>
      <c r="P782" s="25">
        <f t="shared" si="786"/>
        <v>27992.244538569641</v>
      </c>
      <c r="Q782" s="25">
        <f t="array" aca="1" ref="Q782" ca="1">INDEX('Isaac 401k'!L:L,MATCH('Retirement Calculator'!A782,'Isaac 401k'!N:N,0),0)</f>
        <v>1919381.7060427044</v>
      </c>
      <c r="R782" s="25">
        <f t="array" aca="1" ref="R782" ca="1">INDEX('Lorri 401b'!L:L,MATCH('Retirement Calculator'!A782,'Lorri 401b'!N:N,0),0)</f>
        <v>-1919111.614150452</v>
      </c>
      <c r="S782" s="25">
        <f t="shared" ca="1" si="787"/>
        <v>270.09189225244336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3525.4531757812501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7820.4732791855868</v>
      </c>
      <c r="K783" s="25">
        <f t="shared" si="784"/>
        <v>20171.771259384055</v>
      </c>
      <c r="L783" s="25"/>
      <c r="N783" s="25">
        <f>'Combined Retirement'!$C$18/12</f>
        <v>39153.069999999992</v>
      </c>
      <c r="O783" s="25">
        <f t="shared" si="785"/>
        <v>11160.82546143035</v>
      </c>
      <c r="P783" s="25">
        <f t="shared" si="786"/>
        <v>27992.244538569641</v>
      </c>
      <c r="Q783" s="25">
        <f t="array" aca="1" ref="Q783" ca="1">INDEX('Isaac 401k'!L:L,MATCH('Retirement Calculator'!A783,'Isaac 401k'!N:N,0),0)</f>
        <v>1919526.0712333668</v>
      </c>
      <c r="R783" s="25">
        <f t="array" aca="1" ref="R783" ca="1">INDEX('Lorri 401b'!L:L,MATCH('Retirement Calculator'!A783,'Lorri 401b'!N:N,0),0)</f>
        <v>-1947363.7328490436</v>
      </c>
      <c r="S783" s="25">
        <f t="shared" ca="1" si="787"/>
        <v>-27837.661615676712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3525.4531757812501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7820.4732791855868</v>
      </c>
      <c r="K784" s="25">
        <f t="shared" si="784"/>
        <v>20171.771259384055</v>
      </c>
      <c r="L784" s="25"/>
      <c r="N784" s="25">
        <f>'Combined Retirement'!$C$18/12</f>
        <v>39153.069999999992</v>
      </c>
      <c r="O784" s="25">
        <f t="shared" si="785"/>
        <v>11160.82546143035</v>
      </c>
      <c r="P784" s="25">
        <f t="shared" si="786"/>
        <v>27992.244538569641</v>
      </c>
      <c r="Q784" s="25">
        <f t="array" aca="1" ref="Q784" ca="1">INDEX('Isaac 401k'!L:L,MATCH('Retirement Calculator'!A784,'Isaac 401k'!N:N,0),0)</f>
        <v>1919671.037945657</v>
      </c>
      <c r="R784" s="25">
        <f t="array" aca="1" ref="R784" ca="1">INDEX('Lorri 401b'!L:L,MATCH('Retirement Calculator'!A784,'Lorri 401b'!N:N,0),0)</f>
        <v>-1975733.5687088794</v>
      </c>
      <c r="S784" s="25">
        <f t="shared" ca="1" si="787"/>
        <v>-56062.53076322237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3525.4531757812501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7820.4732791855868</v>
      </c>
      <c r="K785" s="25">
        <f t="shared" si="784"/>
        <v>20171.771259384055</v>
      </c>
      <c r="L785" s="25"/>
      <c r="N785" s="25">
        <f>'Combined Retirement'!$C$18/12</f>
        <v>39153.069999999992</v>
      </c>
      <c r="O785" s="25">
        <f t="shared" si="785"/>
        <v>11160.82546143035</v>
      </c>
      <c r="P785" s="25">
        <f t="shared" si="786"/>
        <v>27992.244538569641</v>
      </c>
      <c r="Q785" s="25">
        <f t="array" aca="1" ref="Q785" ca="1">INDEX('Isaac 401k'!L:L,MATCH('Retirement Calculator'!A785,'Isaac 401k'!N:N,0),0)</f>
        <v>1919816.6086859151</v>
      </c>
      <c r="R785" s="25">
        <f t="array" aca="1" ref="R785" ca="1">INDEX('Lorri 401b'!L:L,MATCH('Retirement Calculator'!A785,'Lorri 401b'!N:N,0),0)</f>
        <v>-2004221.6122181311</v>
      </c>
      <c r="S785" s="25">
        <f t="shared" ca="1" si="787"/>
        <v>-84405.003532215953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3525.4531757812501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7820.4732791855868</v>
      </c>
      <c r="K786" s="25">
        <f t="shared" si="784"/>
        <v>20171.771259384055</v>
      </c>
      <c r="L786" s="25"/>
      <c r="N786" s="25">
        <f>'Combined Retirement'!$C$18/12</f>
        <v>39153.069999999992</v>
      </c>
      <c r="O786" s="25">
        <f t="shared" si="785"/>
        <v>11160.82546143035</v>
      </c>
      <c r="P786" s="25">
        <f t="shared" si="786"/>
        <v>27992.244538569641</v>
      </c>
      <c r="Q786" s="25">
        <f t="array" aca="1" ref="Q786" ca="1">INDEX('Isaac 401k'!L:L,MATCH('Retirement Calculator'!A786,'Isaac 401k'!N:N,0),0)</f>
        <v>1919962.7859709242</v>
      </c>
      <c r="R786" s="25">
        <f t="array" aca="1" ref="R786" ca="1">INDEX('Lorri 401b'!L:L,MATCH('Retirement Calculator'!A786,'Lorri 401b'!N:N,0),0)</f>
        <v>-2032828.3559086714</v>
      </c>
      <c r="S786" s="25">
        <f t="shared" ca="1" si="787"/>
        <v>-112865.5699377472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3525.4531757812501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7820.4732791855868</v>
      </c>
      <c r="K787" s="25">
        <f t="shared" si="784"/>
        <v>20171.771259384055</v>
      </c>
      <c r="L787" s="25"/>
      <c r="N787" s="25">
        <f>'Combined Retirement'!$C$18/12</f>
        <v>39153.069999999992</v>
      </c>
      <c r="O787" s="25">
        <f t="shared" si="785"/>
        <v>11160.82546143035</v>
      </c>
      <c r="P787" s="25">
        <f t="shared" si="786"/>
        <v>27992.244538569641</v>
      </c>
      <c r="Q787" s="25">
        <f t="array" aca="1" ref="Q787" ca="1">INDEX('Isaac 401k'!L:L,MATCH('Retirement Calculator'!A787,'Isaac 401k'!N:N,0),0)</f>
        <v>1920109.5723279542</v>
      </c>
      <c r="R787" s="25">
        <f t="array" aca="1" ref="R787" ca="1">INDEX('Lorri 401b'!L:L,MATCH('Retirement Calculator'!A787,'Lorri 401b'!N:N,0),0)</f>
        <v>-2061554.294364589</v>
      </c>
      <c r="S787" s="25">
        <f t="shared" ca="1" si="787"/>
        <v>-141444.7220366348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3525.4531757812501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7820.4732791855868</v>
      </c>
      <c r="K788" s="25">
        <f t="shared" si="784"/>
        <v>20171.771259384055</v>
      </c>
      <c r="L788" s="25"/>
      <c r="N788" s="25">
        <f>'Combined Retirement'!$C$18/12</f>
        <v>39153.069999999992</v>
      </c>
      <c r="O788" s="25">
        <f t="shared" si="785"/>
        <v>11160.82546143035</v>
      </c>
      <c r="P788" s="25">
        <f t="shared" si="786"/>
        <v>27992.244538569641</v>
      </c>
      <c r="Q788" s="25">
        <f t="array" aca="1" ref="Q788" ca="1">INDEX('Isaac 401k'!L:L,MATCH('Retirement Calculator'!A788,'Isaac 401k'!N:N,0),0)</f>
        <v>1920256.9702948052</v>
      </c>
      <c r="R788" s="25">
        <f t="array" aca="1" ref="R788" ca="1">INDEX('Lorri 401b'!L:L,MATCH('Retirement Calculator'!A788,'Lorri 401b'!N:N,0),0)</f>
        <v>-2090399.9242307395</v>
      </c>
      <c r="S788" s="25">
        <f t="shared" ca="1" si="787"/>
        <v>-170142.95393593423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3525.4531757812501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7820.4732791855868</v>
      </c>
      <c r="K789" s="25">
        <f t="shared" si="784"/>
        <v>20171.771259384055</v>
      </c>
      <c r="L789" s="25"/>
      <c r="N789" s="25">
        <f>'Combined Retirement'!$C$18/12</f>
        <v>39153.069999999992</v>
      </c>
      <c r="O789" s="25">
        <f t="shared" si="785"/>
        <v>11160.82546143035</v>
      </c>
      <c r="P789" s="25">
        <f t="shared" si="786"/>
        <v>27992.244538569641</v>
      </c>
      <c r="Q789" s="25">
        <f t="array" aca="1" ref="Q789" ca="1">INDEX('Isaac 401k'!L:L,MATCH('Retirement Calculator'!A789,'Isaac 401k'!N:N,0),0)</f>
        <v>1920404.9824198515</v>
      </c>
      <c r="R789" s="25">
        <f t="array" aca="1" ref="R789" ca="1">INDEX('Lorri 401b'!L:L,MATCH('Retirement Calculator'!A789,'Lorri 401b'!N:N,0),0)</f>
        <v>-2119365.7442213325</v>
      </c>
      <c r="S789" s="25">
        <f t="shared" ca="1" si="787"/>
        <v>-198960.76180148101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3525.4531757812501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7820.4732791855868</v>
      </c>
      <c r="K790" s="25">
        <f t="shared" si="784"/>
        <v>20171.771259384055</v>
      </c>
      <c r="L790" s="25"/>
      <c r="N790" s="25">
        <f>'Combined Retirement'!$C$18/12</f>
        <v>39153.069999999992</v>
      </c>
      <c r="O790" s="25">
        <f t="shared" si="785"/>
        <v>11160.82546143035</v>
      </c>
      <c r="P790" s="25">
        <f t="shared" si="786"/>
        <v>27992.244538569641</v>
      </c>
      <c r="Q790" s="25">
        <f t="array" aca="1" ref="Q790" ca="1">INDEX('Isaac 401k'!L:L,MATCH('Retirement Calculator'!A790,'Isaac 401k'!N:N,0),0)</f>
        <v>1920553.6112620854</v>
      </c>
      <c r="R790" s="25">
        <f t="array" aca="1" ref="R790" ca="1">INDEX('Lorri 401b'!L:L,MATCH('Retirement Calculator'!A790,'Lorri 401b'!N:N,0),0)</f>
        <v>-2148452.2551285531</v>
      </c>
      <c r="S790" s="25">
        <f t="shared" ca="1" si="787"/>
        <v>-227898.64386646776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3525.4531757812501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7820.4732791855868</v>
      </c>
      <c r="K791" s="25">
        <f t="shared" si="784"/>
        <v>20171.771259384055</v>
      </c>
      <c r="L791" s="25"/>
      <c r="N791" s="25">
        <f>'Combined Retirement'!$C$18/12</f>
        <v>39153.069999999992</v>
      </c>
      <c r="O791" s="25">
        <f t="shared" si="785"/>
        <v>11160.82546143035</v>
      </c>
      <c r="P791" s="25">
        <f t="shared" si="786"/>
        <v>27992.244538569641</v>
      </c>
      <c r="Q791" s="25">
        <f t="array" aca="1" ref="Q791" ca="1">INDEX('Isaac 401k'!L:L,MATCH('Retirement Calculator'!A791,'Isaac 401k'!N:N,0),0)</f>
        <v>1920702.8593911619</v>
      </c>
      <c r="R791" s="25">
        <f t="array" aca="1" ref="R791" ca="1">INDEX('Lorri 401b'!L:L,MATCH('Retirement Calculator'!A791,'Lorri 401b'!N:N,0),0)</f>
        <v>-2177659.9598312206</v>
      </c>
      <c r="S791" s="25">
        <f t="shared" ca="1" si="787"/>
        <v>-256957.10044005862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3525.4531757812501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7820.4732791855868</v>
      </c>
      <c r="K792" s="25">
        <f t="shared" si="784"/>
        <v>20171.771259384055</v>
      </c>
      <c r="L792" s="25"/>
      <c r="N792" s="25">
        <f>'Combined Retirement'!$C$18/12</f>
        <v>39153.069999999992</v>
      </c>
      <c r="O792" s="25">
        <f t="shared" si="785"/>
        <v>11160.82546143035</v>
      </c>
      <c r="P792" s="25">
        <f t="shared" si="786"/>
        <v>27992.244538569641</v>
      </c>
      <c r="Q792" s="25">
        <f t="array" aca="1" ref="Q792" ca="1">INDEX('Isaac 401k'!L:L,MATCH('Retirement Calculator'!A792,'Isaac 401k'!N:N,0),0)</f>
        <v>1920852.7293874428</v>
      </c>
      <c r="R792" s="25">
        <f t="array" aca="1" ref="R792" ca="1">INDEX('Lorri 401b'!L:L,MATCH('Retirement Calculator'!A792,'Lorri 401b'!N:N,0),0)</f>
        <v>-2206989.3633034825</v>
      </c>
      <c r="S792" s="25">
        <f t="shared" ca="1" si="787"/>
        <v>-286136.63391603972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3525.4531757812501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7820.4732791855868</v>
      </c>
      <c r="K793" s="25">
        <f t="shared" si="784"/>
        <v>20171.771259384055</v>
      </c>
      <c r="L793" s="25"/>
      <c r="N793" s="25">
        <f>'Combined Retirement'!$C$18/12</f>
        <v>39153.069999999992</v>
      </c>
      <c r="O793" s="25">
        <f t="shared" si="785"/>
        <v>11160.82546143035</v>
      </c>
      <c r="P793" s="25">
        <f t="shared" si="786"/>
        <v>27992.244538569641</v>
      </c>
      <c r="Q793" s="25">
        <f t="array" aca="1" ref="Q793" ca="1">INDEX('Isaac 401k'!L:L,MATCH('Retirement Calculator'!A793,'Isaac 401k'!N:N,0),0)</f>
        <v>1921003.2238420416</v>
      </c>
      <c r="R793" s="25">
        <f t="array" aca="1" ref="R793" ca="1">INDEX('Lorri 401b'!L:L,MATCH('Retirement Calculator'!A793,'Lorri 401b'!N:N,0),0)</f>
        <v>-2236440.9726235452</v>
      </c>
      <c r="S793" s="25">
        <f t="shared" ca="1" si="787"/>
        <v>-315437.74878150364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3525.4531757812501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7820.4732791855868</v>
      </c>
      <c r="K794" s="25">
        <f t="shared" si="784"/>
        <v>20171.771259384055</v>
      </c>
      <c r="L794" s="25"/>
      <c r="N794" s="25">
        <f>'Combined Retirement'!$C$18/12</f>
        <v>39153.069999999992</v>
      </c>
      <c r="O794" s="25">
        <f t="shared" si="785"/>
        <v>11160.82546143035</v>
      </c>
      <c r="P794" s="25">
        <f t="shared" si="786"/>
        <v>27992.244538569641</v>
      </c>
      <c r="Q794" s="25">
        <f t="array" aca="1" ref="Q794" ca="1">INDEX('Isaac 401k'!L:L,MATCH('Retirement Calculator'!A794,'Isaac 401k'!N:N,0),0)</f>
        <v>1921154.3453568679</v>
      </c>
      <c r="R794" s="25">
        <f t="array" aca="1" ref="R794" ca="1">INDEX('Lorri 401b'!L:L,MATCH('Retirement Calculator'!A794,'Lorri 401b'!N:N,0),0)</f>
        <v>-2266015.2969824416</v>
      </c>
      <c r="S794" s="25">
        <f t="shared" ca="1" si="787"/>
        <v>-344860.95162557368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3525.4531757812501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7820.4732791855868</v>
      </c>
      <c r="K795" s="25">
        <f t="shared" si="784"/>
        <v>20171.771259384055</v>
      </c>
      <c r="L795" s="25"/>
      <c r="N795" s="25">
        <f>'Combined Retirement'!$C$18/12</f>
        <v>39153.069999999992</v>
      </c>
      <c r="O795" s="25">
        <f t="shared" si="785"/>
        <v>11160.82546143035</v>
      </c>
      <c r="P795" s="25">
        <f t="shared" si="786"/>
        <v>27992.244538569641</v>
      </c>
      <c r="Q795" s="25">
        <f t="array" aca="1" ref="Q795" ca="1">INDEX('Isaac 401k'!L:L,MATCH('Retirement Calculator'!A795,'Isaac 401k'!N:N,0),0)</f>
        <v>1921306.0965446727</v>
      </c>
      <c r="R795" s="25">
        <f t="array" aca="1" ref="R795" ca="1">INDEX('Lorri 401b'!L:L,MATCH('Retirement Calculator'!A795,'Lorri 401b'!N:N,0),0)</f>
        <v>-2295712.8476928333</v>
      </c>
      <c r="S795" s="25">
        <f t="shared" ca="1" si="787"/>
        <v>-374406.75114816055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3525.4531757812501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7820.4732791855868</v>
      </c>
      <c r="K796" s="25">
        <f t="shared" si="784"/>
        <v>20171.771259384055</v>
      </c>
      <c r="L796" s="25"/>
      <c r="N796" s="25">
        <f>'Combined Retirement'!$C$18/12</f>
        <v>39153.069999999992</v>
      </c>
      <c r="O796" s="25">
        <f t="shared" si="785"/>
        <v>11160.82546143035</v>
      </c>
      <c r="P796" s="25">
        <f t="shared" si="786"/>
        <v>27992.244538569641</v>
      </c>
      <c r="Q796" s="25">
        <f t="array" aca="1" ref="Q796" ca="1">INDEX('Isaac 401k'!L:L,MATCH('Retirement Calculator'!A796,'Isaac 401k'!N:N,0),0)</f>
        <v>1921458.4800290933</v>
      </c>
      <c r="R796" s="25">
        <f t="array" aca="1" ref="R796" ca="1">INDEX('Lorri 401b'!L:L,MATCH('Retirement Calculator'!A796,'Lorri 401b'!N:N,0),0)</f>
        <v>-2325534.1381978518</v>
      </c>
      <c r="S796" s="25">
        <f t="shared" ca="1" si="787"/>
        <v>-404075.6581687585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3525.4531757812501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7820.4732791855868</v>
      </c>
      <c r="K797" s="25">
        <f t="shared" si="784"/>
        <v>20171.771259384055</v>
      </c>
      <c r="L797" s="25"/>
      <c r="N797" s="25">
        <f>'Combined Retirement'!$C$18/12</f>
        <v>39153.069999999992</v>
      </c>
      <c r="O797" s="25">
        <f t="shared" si="785"/>
        <v>11160.82546143035</v>
      </c>
      <c r="P797" s="25">
        <f t="shared" si="786"/>
        <v>27992.244538569641</v>
      </c>
      <c r="Q797" s="25">
        <f t="array" aca="1" ref="Q797" ca="1">INDEX('Isaac 401k'!L:L,MATCH('Retirement Calculator'!A797,'Isaac 401k'!N:N,0),0)</f>
        <v>1921611.498444699</v>
      </c>
      <c r="R797" s="25">
        <f t="array" aca="1" ref="R797" ca="1">INDEX('Lorri 401b'!L:L,MATCH('Retirement Calculator'!A797,'Lorri 401b'!N:N,0),0)</f>
        <v>-2355479.6840799744</v>
      </c>
      <c r="S797" s="25">
        <f t="shared" ca="1" si="787"/>
        <v>-433868.18563527544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3525.4531757812501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7820.4732791855868</v>
      </c>
      <c r="K798" s="25">
        <f t="shared" si="784"/>
        <v>20171.771259384055</v>
      </c>
      <c r="L798" s="25"/>
      <c r="N798" s="25">
        <f>'Combined Retirement'!$C$18/12</f>
        <v>39153.069999999992</v>
      </c>
      <c r="O798" s="25">
        <f t="shared" si="785"/>
        <v>11160.82546143035</v>
      </c>
      <c r="P798" s="25">
        <f t="shared" si="786"/>
        <v>27992.244538569641</v>
      </c>
      <c r="Q798" s="25">
        <f t="array" aca="1" ref="Q798" ca="1">INDEX('Isaac 401k'!L:L,MATCH('Retirement Calculator'!A798,'Isaac 401k'!N:N,0),0)</f>
        <v>1921765.1544370363</v>
      </c>
      <c r="R798" s="25">
        <f t="array" aca="1" ref="R798" ca="1">INDEX('Lorri 401b'!L:L,MATCH('Retirement Calculator'!A798,'Lorri 401b'!N:N,0),0)</f>
        <v>-2385550.0030699391</v>
      </c>
      <c r="S798" s="25">
        <f t="shared" ca="1" si="787"/>
        <v>-463784.84863290284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3525.4531757812501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7820.4732791855868</v>
      </c>
      <c r="K799" s="25">
        <f t="shared" si="784"/>
        <v>20171.771259384055</v>
      </c>
      <c r="L799" s="25"/>
      <c r="N799" s="25">
        <f>'Combined Retirement'!$C$18/12</f>
        <v>39153.069999999992</v>
      </c>
      <c r="O799" s="25">
        <f t="shared" si="785"/>
        <v>11160.82546143035</v>
      </c>
      <c r="P799" s="25">
        <f t="shared" si="786"/>
        <v>27992.244538569641</v>
      </c>
      <c r="Q799" s="25">
        <f t="array" aca="1" ref="Q799" ca="1">INDEX('Isaac 401k'!L:L,MATCH('Retirement Calculator'!A799,'Isaac 401k'!N:N,0),0)</f>
        <v>1921919.4506626751</v>
      </c>
      <c r="R799" s="25">
        <f t="array" aca="1" ref="R799" ca="1">INDEX('Lorri 401b'!L:L,MATCH('Retirement Calculator'!A799,'Lorri 401b'!N:N,0),0)</f>
        <v>-2415745.6150556956</v>
      </c>
      <c r="S799" s="25">
        <f t="shared" ca="1" si="787"/>
        <v>-493826.16439302056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3525.4531757812501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7820.4732791855868</v>
      </c>
      <c r="K800" s="25">
        <f t="shared" si="784"/>
        <v>20171.771259384055</v>
      </c>
      <c r="L800" s="25"/>
      <c r="N800" s="25">
        <f>'Combined Retirement'!$C$18/12</f>
        <v>39153.069999999992</v>
      </c>
      <c r="O800" s="25">
        <f t="shared" si="785"/>
        <v>11160.82546143035</v>
      </c>
      <c r="P800" s="25">
        <f t="shared" si="786"/>
        <v>27992.244538569641</v>
      </c>
      <c r="Q800" s="25">
        <f t="array" aca="1" ref="Q800" ca="1">INDEX('Isaac 401k'!L:L,MATCH('Retirement Calculator'!A800,'Isaac 401k'!N:N,0),0)</f>
        <v>1922074.3897892539</v>
      </c>
      <c r="R800" s="25">
        <f t="array" aca="1" ref="R800" ca="1">INDEX('Lorri 401b'!L:L,MATCH('Retirement Calculator'!A800,'Lorri 401b'!N:N,0),0)</f>
        <v>-2446067.0420913929</v>
      </c>
      <c r="S800" s="25">
        <f t="shared" ca="1" si="787"/>
        <v>-523992.65230213897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3525.4531757812501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7820.4732791855868</v>
      </c>
      <c r="K801" s="25">
        <f t="shared" si="784"/>
        <v>20171.771259384055</v>
      </c>
      <c r="L801" s="25"/>
      <c r="N801" s="25">
        <f>'Combined Retirement'!$C$18/12</f>
        <v>39153.069999999992</v>
      </c>
      <c r="O801" s="25">
        <f t="shared" si="785"/>
        <v>11160.82546143035</v>
      </c>
      <c r="P801" s="25">
        <f t="shared" si="786"/>
        <v>27992.244538569641</v>
      </c>
      <c r="Q801" s="25">
        <f t="array" aca="1" ref="Q801" ca="1">INDEX('Isaac 401k'!L:L,MATCH('Retirement Calculator'!A801,'Isaac 401k'!N:N,0),0)</f>
        <v>1922229.9744955269</v>
      </c>
      <c r="R801" s="25">
        <f t="array" aca="1" ref="R801" ca="1">INDEX('Lorri 401b'!L:L,MATCH('Retirement Calculator'!A801,'Lorri 401b'!N:N,0),0)</f>
        <v>-2476514.8084064052</v>
      </c>
      <c r="S801" s="25">
        <f t="shared" ca="1" si="787"/>
        <v>-554284.83391087828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3525.4531757812501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7820.4732791855868</v>
      </c>
      <c r="K802" s="25">
        <f t="shared" si="784"/>
        <v>20171.771259384055</v>
      </c>
      <c r="L802" s="25"/>
      <c r="N802" s="25">
        <f>'Combined Retirement'!$C$18/12</f>
        <v>39153.069999999992</v>
      </c>
      <c r="O802" s="25">
        <f t="shared" si="785"/>
        <v>11160.82546143035</v>
      </c>
      <c r="P802" s="25">
        <f t="shared" si="786"/>
        <v>27992.244538569641</v>
      </c>
      <c r="Q802" s="25">
        <f t="array" aca="1" ref="Q802" ca="1">INDEX('Isaac 401k'!L:L,MATCH('Retirement Calculator'!A802,'Isaac 401k'!N:N,0),0)</f>
        <v>1922386.2074714093</v>
      </c>
      <c r="R802" s="25">
        <f t="array" aca="1" ref="R802" ca="1">INDEX('Lorri 401b'!L:L,MATCH('Retirement Calculator'!A802,'Lorri 401b'!N:N,0),0)</f>
        <v>-2507089.440414397</v>
      </c>
      <c r="S802" s="25">
        <f t="shared" ca="1" si="787"/>
        <v>-584703.2329429877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3525.4531757812501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7820.4732791855868</v>
      </c>
      <c r="K803" s="25">
        <f t="shared" si="784"/>
        <v>20171.771259384055</v>
      </c>
      <c r="L803" s="25"/>
      <c r="N803" s="25">
        <f>'Combined Retirement'!$C$18/12</f>
        <v>39153.069999999992</v>
      </c>
      <c r="O803" s="25">
        <f t="shared" si="785"/>
        <v>11160.82546143035</v>
      </c>
      <c r="P803" s="25">
        <f t="shared" si="786"/>
        <v>27992.244538569641</v>
      </c>
      <c r="Q803" s="25">
        <f t="array" aca="1" ref="Q803" ca="1">INDEX('Isaac 401k'!L:L,MATCH('Retirement Calculator'!A803,'Isaac 401k'!N:N,0),0)</f>
        <v>1922543.0914180246</v>
      </c>
      <c r="R803" s="25">
        <f t="array" aca="1" ref="R803" ca="1">INDEX('Lorri 401b'!L:L,MATCH('Retirement Calculator'!A803,'Lorri 401b'!N:N,0),0)</f>
        <v>-2537791.4667224218</v>
      </c>
      <c r="S803" s="25">
        <f t="shared" ca="1" si="787"/>
        <v>-615248.3753043972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3525.4531757812501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7820.4732791855868</v>
      </c>
      <c r="K804" s="25">
        <f t="shared" si="784"/>
        <v>20171.771259384055</v>
      </c>
      <c r="L804" s="25"/>
      <c r="N804" s="25">
        <f>'Combined Retirement'!$C$18/12</f>
        <v>39153.069999999992</v>
      </c>
      <c r="O804" s="25">
        <f t="shared" si="785"/>
        <v>11160.82546143035</v>
      </c>
      <c r="P804" s="25">
        <f t="shared" si="786"/>
        <v>27992.244538569641</v>
      </c>
      <c r="Q804" s="25">
        <f t="array" aca="1" ref="Q804" ca="1">INDEX('Isaac 401k'!L:L,MATCH('Retirement Calculator'!A804,'Isaac 401k'!N:N,0),0)</f>
        <v>1922700.629047751</v>
      </c>
      <c r="R804" s="25">
        <f t="array" aca="1" ref="R804" ca="1">INDEX('Lorri 401b'!L:L,MATCH('Retirement Calculator'!A804,'Lorri 401b'!N:N,0),0)</f>
        <v>-2568621.4181400635</v>
      </c>
      <c r="S804" s="25">
        <f t="shared" ca="1" si="787"/>
        <v>-645920.78909231257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3525.4531757812501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7820.4732791855868</v>
      </c>
      <c r="K805" s="25">
        <f t="shared" si="784"/>
        <v>20171.771259384055</v>
      </c>
      <c r="L805" s="25"/>
      <c r="N805" s="25">
        <f>'Combined Retirement'!$C$18/12</f>
        <v>39153.069999999992</v>
      </c>
      <c r="O805" s="25">
        <f t="shared" si="785"/>
        <v>11160.82546143035</v>
      </c>
      <c r="P805" s="25">
        <f t="shared" si="786"/>
        <v>27992.244538569641</v>
      </c>
      <c r="Q805" s="25">
        <f t="array" aca="1" ref="Q805" ca="1">INDEX('Isaac 401k'!L:L,MATCH('Retirement Calculator'!A805,'Isaac 401k'!N:N,0),0)</f>
        <v>1922858.8230842678</v>
      </c>
      <c r="R805" s="25">
        <f t="array" aca="1" ref="R805" ca="1">INDEX('Lorri 401b'!L:L,MATCH('Retirement Calculator'!A805,'Lorri 401b'!N:N,0),0)</f>
        <v>-2599579.827688612</v>
      </c>
      <c r="S805" s="25">
        <f t="shared" ca="1" si="787"/>
        <v>-676721.00460434426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3525.4531757812501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7820.4732791855868</v>
      </c>
      <c r="K806" s="25">
        <f t="shared" si="784"/>
        <v>20171.771259384055</v>
      </c>
      <c r="L806" s="25"/>
      <c r="N806" s="25">
        <f>'Combined Retirement'!$C$18/12</f>
        <v>39153.069999999992</v>
      </c>
      <c r="O806" s="25">
        <f t="shared" si="785"/>
        <v>11160.82546143035</v>
      </c>
      <c r="P806" s="25">
        <f t="shared" si="786"/>
        <v>27992.244538569641</v>
      </c>
      <c r="Q806" s="25">
        <f t="array" aca="1" ref="Q806" ca="1">INDEX('Isaac 401k'!L:L,MATCH('Retirement Calculator'!A806,'Isaac 401k'!N:N,0),0)</f>
        <v>1923017.6762626034</v>
      </c>
      <c r="R806" s="25">
        <f t="array" aca="1" ref="R806" ca="1">INDEX('Lorri 401b'!L:L,MATCH('Retirement Calculator'!A806,'Lorri 401b'!N:N,0),0)</f>
        <v>-2630667.2306102794</v>
      </c>
      <c r="S806" s="25">
        <f t="shared" ca="1" si="787"/>
        <v>-707649.55434767599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3525.4531757812501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7820.4732791855868</v>
      </c>
      <c r="K807" s="25">
        <f t="shared" si="784"/>
        <v>20171.771259384055</v>
      </c>
      <c r="L807" s="25"/>
      <c r="N807" s="25">
        <f>'Combined Retirement'!$C$18/12</f>
        <v>39153.069999999992</v>
      </c>
      <c r="O807" s="25">
        <f t="shared" si="785"/>
        <v>11160.82546143035</v>
      </c>
      <c r="P807" s="25">
        <f t="shared" si="786"/>
        <v>27992.244538569641</v>
      </c>
      <c r="Q807" s="25">
        <f t="array" aca="1" ref="Q807" ca="1">INDEX('Isaac 401k'!L:L,MATCH('Retirement Calculator'!A807,'Isaac 401k'!N:N,0),0)</f>
        <v>1923177.1913291821</v>
      </c>
      <c r="R807" s="25">
        <f t="array" aca="1" ref="R807" ca="1">INDEX('Lorri 401b'!L:L,MATCH('Retirement Calculator'!A807,'Lorri 401b'!N:N,0),0)</f>
        <v>-2661884.1643774537</v>
      </c>
      <c r="S807" s="25">
        <f t="shared" ca="1" si="787"/>
        <v>-738706.97304827161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3525.4531757812501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7820.4732791855868</v>
      </c>
      <c r="K808" s="25">
        <f t="shared" si="784"/>
        <v>20171.771259384055</v>
      </c>
      <c r="L808" s="25"/>
      <c r="N808" s="25">
        <f>'Combined Retirement'!$C$18/12</f>
        <v>39153.069999999992</v>
      </c>
      <c r="O808" s="25">
        <f t="shared" si="785"/>
        <v>11160.82546143035</v>
      </c>
      <c r="P808" s="25">
        <f t="shared" si="786"/>
        <v>27992.244538569641</v>
      </c>
      <c r="Q808" s="25">
        <f t="array" aca="1" ref="Q808" ca="1">INDEX('Isaac 401k'!L:L,MATCH('Retirement Calculator'!A808,'Isaac 401k'!N:N,0),0)</f>
        <v>1923337.3710418716</v>
      </c>
      <c r="R808" s="25">
        <f t="array" aca="1" ref="R808" ca="1">INDEX('Lorri 401b'!L:L,MATCH('Retirement Calculator'!A808,'Lorri 401b'!N:N,0),0)</f>
        <v>-2693231.1687019914</v>
      </c>
      <c r="S808" s="25">
        <f t="shared" ca="1" si="787"/>
        <v>-769893.79766011983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3525.4531757812501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7820.4732791855868</v>
      </c>
      <c r="K809" s="25">
        <f t="shared" si="784"/>
        <v>20171.771259384055</v>
      </c>
      <c r="L809" s="25"/>
      <c r="N809" s="25">
        <f>'Combined Retirement'!$C$18/12</f>
        <v>39153.069999999992</v>
      </c>
      <c r="O809" s="25">
        <f t="shared" si="785"/>
        <v>11160.82546143035</v>
      </c>
      <c r="P809" s="25">
        <f t="shared" si="786"/>
        <v>27992.244538569641</v>
      </c>
      <c r="Q809" s="25">
        <f t="array" aca="1" ref="Q809" ca="1">INDEX('Isaac 401k'!L:L,MATCH('Retirement Calculator'!A809,'Isaac 401k'!N:N,0),0)</f>
        <v>1923498.2181700305</v>
      </c>
      <c r="R809" s="25">
        <f t="array" aca="1" ref="R809" ca="1">INDEX('Lorri 401b'!L:L,MATCH('Retirement Calculator'!A809,'Lorri 401b'!N:N,0),0)</f>
        <v>-2724708.7855445482</v>
      </c>
      <c r="S809" s="25">
        <f t="shared" ca="1" si="787"/>
        <v>-801210.56737451768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3525.4531757812501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7820.4732791855868</v>
      </c>
      <c r="K810" s="25">
        <f t="shared" si="784"/>
        <v>20171.771259384055</v>
      </c>
      <c r="L810" s="25"/>
      <c r="N810" s="25">
        <f>'Combined Retirement'!$C$18/12</f>
        <v>39153.069999999992</v>
      </c>
      <c r="O810" s="25">
        <f t="shared" si="785"/>
        <v>11160.82546143035</v>
      </c>
      <c r="P810" s="25">
        <f t="shared" si="786"/>
        <v>27992.244538569641</v>
      </c>
      <c r="Q810" s="25">
        <f t="array" aca="1" ref="Q810" ca="1">INDEX('Isaac 401k'!L:L,MATCH('Retirement Calculator'!A810,'Isaac 401k'!N:N,0),0)</f>
        <v>1923659.7354945568</v>
      </c>
      <c r="R810" s="25">
        <f t="array" aca="1" ref="R810" ca="1">INDEX('Lorri 401b'!L:L,MATCH('Retirement Calculator'!A810,'Lorri 401b'!N:N,0),0)</f>
        <v>-2756317.5591239487</v>
      </c>
      <c r="S810" s="25">
        <f t="shared" ca="1" si="787"/>
        <v>-832657.82362939185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3525.4531757812501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7820.4732791855868</v>
      </c>
      <c r="K811" s="25">
        <f t="shared" si="784"/>
        <v>20171.771259384055</v>
      </c>
      <c r="L811" s="25"/>
      <c r="N811" s="25">
        <f>'Combined Retirement'!$C$18/12</f>
        <v>39153.069999999992</v>
      </c>
      <c r="O811" s="25">
        <f t="shared" si="785"/>
        <v>11160.82546143035</v>
      </c>
      <c r="P811" s="25">
        <f t="shared" si="786"/>
        <v>27992.244538569641</v>
      </c>
      <c r="Q811" s="25">
        <f t="array" aca="1" ref="Q811" ca="1">INDEX('Isaac 401k'!L:L,MATCH('Retirement Calculator'!A811,'Isaac 401k'!N:N,0),0)</f>
        <v>1923821.9258079352</v>
      </c>
      <c r="R811" s="25">
        <f t="array" aca="1" ref="R811" ca="1">INDEX('Lorri 401b'!L:L,MATCH('Retirement Calculator'!A811,'Lorri 401b'!N:N,0),0)</f>
        <v>-2788058.0359265967</v>
      </c>
      <c r="S811" s="25">
        <f t="shared" ca="1" si="787"/>
        <v>-864236.11011866154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3525.4531757812501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7820.4732791855868</v>
      </c>
      <c r="K812" s="25">
        <f t="shared" si="784"/>
        <v>20171.771259384055</v>
      </c>
      <c r="L812" s="25"/>
      <c r="N812" s="25">
        <f>'Combined Retirement'!$C$18/12</f>
        <v>39153.069999999992</v>
      </c>
      <c r="O812" s="25">
        <f t="shared" si="785"/>
        <v>11160.82546143035</v>
      </c>
      <c r="P812" s="25">
        <f t="shared" si="786"/>
        <v>27992.244538569641</v>
      </c>
      <c r="Q812" s="25">
        <f t="array" aca="1" ref="Q812" ca="1">INDEX('Isaac 401k'!L:L,MATCH('Retirement Calculator'!A812,'Isaac 401k'!N:N,0),0)</f>
        <v>1923984.7919142861</v>
      </c>
      <c r="R812" s="25">
        <f t="array" aca="1" ref="R812" ca="1">INDEX('Lorri 401b'!L:L,MATCH('Retirement Calculator'!A812,'Lorri 401b'!N:N,0),0)</f>
        <v>-2819930.7647159225</v>
      </c>
      <c r="S812" s="25">
        <f t="shared" ca="1" si="787"/>
        <v>-895945.97280163644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3525.4531757812501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7820.4732791855868</v>
      </c>
      <c r="K813" s="25">
        <f t="shared" si="784"/>
        <v>20171.771259384055</v>
      </c>
      <c r="L813" s="25"/>
      <c r="N813" s="25">
        <f>'Combined Retirement'!$C$18/12</f>
        <v>39153.069999999992</v>
      </c>
      <c r="O813" s="25">
        <f t="shared" si="785"/>
        <v>11160.82546143035</v>
      </c>
      <c r="P813" s="25">
        <f t="shared" si="786"/>
        <v>27992.244538569641</v>
      </c>
      <c r="Q813" s="25">
        <f t="array" aca="1" ref="Q813" ca="1">INDEX('Isaac 401k'!L:L,MATCH('Retirement Calculator'!A813,'Isaac 401k'!N:N,0),0)</f>
        <v>1924148.3366294135</v>
      </c>
      <c r="R813" s="25">
        <f t="array" aca="1" ref="R813" ca="1">INDEX('Lorri 401b'!L:L,MATCH('Retirement Calculator'!A813,'Lorri 401b'!N:N,0),0)</f>
        <v>-2851936.2965418706</v>
      </c>
      <c r="S813" s="25">
        <f t="shared" ca="1" si="787"/>
        <v>-927787.95991245704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3525.4531757812501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7820.4732791855868</v>
      </c>
      <c r="K814" s="25">
        <f t="shared" si="784"/>
        <v>20171.771259384055</v>
      </c>
      <c r="L814" s="25"/>
      <c r="N814" s="25">
        <f>'Combined Retirement'!$C$18/12</f>
        <v>39153.069999999992</v>
      </c>
      <c r="O814" s="25">
        <f t="shared" si="785"/>
        <v>11160.82546143035</v>
      </c>
      <c r="P814" s="25">
        <f t="shared" si="786"/>
        <v>27992.244538569641</v>
      </c>
      <c r="Q814" s="25">
        <f t="array" aca="1" ref="Q814" ca="1">INDEX('Isaac 401k'!L:L,MATCH('Retirement Calculator'!A814,'Isaac 401k'!N:N,0),0)</f>
        <v>1924312.5627808538</v>
      </c>
      <c r="R814" s="25">
        <f t="array" aca="1" ref="R814" ca="1">INDEX('Lorri 401b'!L:L,MATCH('Retirement Calculator'!A814,'Lorri 401b'!N:N,0),0)</f>
        <v>-2884075.1847504266</v>
      </c>
      <c r="S814" s="25">
        <f t="shared" ca="1" si="787"/>
        <v>-959762.62196957273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3525.4531757812501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7820.4732791855868</v>
      </c>
      <c r="K815" s="25">
        <f t="shared" si="784"/>
        <v>20171.771259384055</v>
      </c>
      <c r="L815" s="25"/>
      <c r="N815" s="25">
        <f>'Combined Retirement'!$C$18/12</f>
        <v>39153.069999999992</v>
      </c>
      <c r="O815" s="25">
        <f t="shared" si="785"/>
        <v>11160.82546143035</v>
      </c>
      <c r="P815" s="25">
        <f t="shared" si="786"/>
        <v>27992.244538569641</v>
      </c>
      <c r="Q815" s="25">
        <f t="array" aca="1" ref="Q815" ca="1">INDEX('Isaac 401k'!L:L,MATCH('Retirement Calculator'!A815,'Isaac 401k'!N:N,0),0)</f>
        <v>1924477.4732079252</v>
      </c>
      <c r="R815" s="25">
        <f t="array" aca="1" ref="R815" ca="1">INDEX('Lorri 401b'!L:L,MATCH('Retirement Calculator'!A815,'Lorri 401b'!N:N,0),0)</f>
        <v>-2916347.9849931849</v>
      </c>
      <c r="S815" s="25">
        <f t="shared" ca="1" si="787"/>
        <v>-991870.5117852597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3525.4531757812501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7820.4732791855868</v>
      </c>
      <c r="K816" s="25">
        <f t="shared" si="784"/>
        <v>20171.771259384055</v>
      </c>
      <c r="L816" s="25"/>
      <c r="N816" s="25">
        <f>'Combined Retirement'!$C$18/12</f>
        <v>39153.069999999992</v>
      </c>
      <c r="O816" s="25">
        <f t="shared" si="785"/>
        <v>11160.82546143035</v>
      </c>
      <c r="P816" s="25">
        <f t="shared" si="786"/>
        <v>27992.244538569641</v>
      </c>
      <c r="Q816" s="25">
        <f t="array" aca="1" ref="Q816" ca="1">INDEX('Isaac 401k'!L:L,MATCH('Retirement Calculator'!A816,'Isaac 401k'!N:N,0),0)</f>
        <v>1924643.0707617761</v>
      </c>
      <c r="R816" s="25">
        <f t="array" aca="1" ref="R816" ca="1">INDEX('Lorri 401b'!L:L,MATCH('Retirement Calculator'!A816,'Lorri 401b'!N:N,0),0)</f>
        <v>-2948755.2552369549</v>
      </c>
      <c r="S816" s="25">
        <f t="shared" ca="1" si="787"/>
        <v>-1024112.1844751788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3525.4531757812501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7820.4732791855868</v>
      </c>
      <c r="K817" s="25">
        <f t="shared" si="784"/>
        <v>20171.771259384055</v>
      </c>
      <c r="L817" s="25"/>
      <c r="N817" s="25">
        <f>'Combined Retirement'!$C$18/12</f>
        <v>39153.069999999992</v>
      </c>
      <c r="O817" s="25">
        <f t="shared" si="785"/>
        <v>11160.82546143035</v>
      </c>
      <c r="P817" s="25">
        <f t="shared" si="786"/>
        <v>27992.244538569641</v>
      </c>
      <c r="Q817" s="25">
        <f t="array" aca="1" ref="Q817" ca="1">INDEX('Isaac 401k'!L:L,MATCH('Retirement Calculator'!A817,'Isaac 401k'!N:N,0),0)</f>
        <v>1924809.3583054347</v>
      </c>
      <c r="R817" s="25">
        <f t="array" aca="1" ref="R817" ca="1">INDEX('Lorri 401b'!L:L,MATCH('Retirement Calculator'!A817,'Lorri 401b'!N:N,0),0)</f>
        <v>-2981297.5557734072</v>
      </c>
      <c r="S817" s="25">
        <f t="shared" ca="1" si="787"/>
        <v>-1056488.1974679725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3525.4531757812501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7820.4732791855868</v>
      </c>
      <c r="K818" s="25">
        <f t="shared" si="784"/>
        <v>20171.771259384055</v>
      </c>
      <c r="L818" s="25"/>
      <c r="N818" s="25">
        <f>'Combined Retirement'!$C$18/12</f>
        <v>39153.069999999992</v>
      </c>
      <c r="O818" s="25">
        <f t="shared" si="785"/>
        <v>11160.82546143035</v>
      </c>
      <c r="P818" s="25">
        <f t="shared" si="786"/>
        <v>27992.244538569641</v>
      </c>
      <c r="Q818" s="25">
        <f t="array" aca="1" ref="Q818" ca="1">INDEX('Isaac 401k'!L:L,MATCH('Retirement Calculator'!A818,'Isaac 401k'!N:N,0),0)</f>
        <v>1924976.3387138585</v>
      </c>
      <c r="R818" s="25">
        <f t="array" aca="1" ref="R818" ca="1">INDEX('Lorri 401b'!L:L,MATCH('Retirement Calculator'!A818,'Lorri 401b'!N:N,0),0)</f>
        <v>-3013975.4492287613</v>
      </c>
      <c r="S818" s="25">
        <f t="shared" ca="1" si="787"/>
        <v>-1088999.1105149027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3525.4531757812501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7820.4732791855868</v>
      </c>
      <c r="K819" s="25">
        <f t="shared" si="784"/>
        <v>20171.771259384055</v>
      </c>
      <c r="L819" s="25"/>
      <c r="N819" s="25">
        <f>'Combined Retirement'!$C$18/12</f>
        <v>39153.069999999992</v>
      </c>
      <c r="O819" s="25">
        <f t="shared" si="785"/>
        <v>11160.82546143035</v>
      </c>
      <c r="P819" s="25">
        <f t="shared" si="786"/>
        <v>27992.244538569641</v>
      </c>
      <c r="Q819" s="25">
        <f t="array" aca="1" ref="Q819" ca="1">INDEX('Isaac 401k'!L:L,MATCH('Retirement Calculator'!A819,'Isaac 401k'!N:N,0),0)</f>
        <v>1925144.014873984</v>
      </c>
      <c r="R819" s="25">
        <f t="array" aca="1" ref="R819" ca="1">INDEX('Lorri 401b'!L:L,MATCH('Retirement Calculator'!A819,'Lorri 401b'!N:N,0),0)</f>
        <v>-3046789.5005735126</v>
      </c>
      <c r="S819" s="25">
        <f t="shared" ca="1" si="787"/>
        <v>-1121645.4856995286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3525.4531757812501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7820.4732791855868</v>
      </c>
      <c r="K820" s="25">
        <f t="shared" si="784"/>
        <v>20171.771259384055</v>
      </c>
      <c r="L820" s="25"/>
      <c r="N820" s="25">
        <f>'Combined Retirement'!$C$18/12</f>
        <v>39153.069999999992</v>
      </c>
      <c r="O820" s="25">
        <f t="shared" si="785"/>
        <v>11160.82546143035</v>
      </c>
      <c r="P820" s="25">
        <f t="shared" si="786"/>
        <v>27992.244538569641</v>
      </c>
      <c r="Q820" s="25">
        <f t="array" aca="1" ref="Q820" ca="1">INDEX('Isaac 401k'!L:L,MATCH('Retirement Calculator'!A820,'Isaac 401k'!N:N,0),0)</f>
        <v>1925312.3896847768</v>
      </c>
      <c r="R820" s="25">
        <f t="array" aca="1" ref="R820" ca="1">INDEX('Lorri 401b'!L:L,MATCH('Retirement Calculator'!A820,'Lorri 401b'!N:N,0),0)</f>
        <v>-3079740.2771322005</v>
      </c>
      <c r="S820" s="25">
        <f t="shared" ca="1" si="787"/>
        <v>-1154427.8874474238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3525.4531757812501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7820.4732791855868</v>
      </c>
      <c r="K821" s="25">
        <f t="shared" si="784"/>
        <v>20171.771259384055</v>
      </c>
      <c r="L821" s="25"/>
      <c r="N821" s="25">
        <f>'Combined Retirement'!$C$18/12</f>
        <v>39153.069999999992</v>
      </c>
      <c r="O821" s="25">
        <f t="shared" si="785"/>
        <v>11160.82546143035</v>
      </c>
      <c r="P821" s="25">
        <f t="shared" si="786"/>
        <v>27992.244538569641</v>
      </c>
      <c r="Q821" s="25">
        <f t="array" aca="1" ref="Q821" ca="1">INDEX('Isaac 401k'!L:L,MATCH('Retirement Calculator'!A821,'Isaac 401k'!N:N,0),0)</f>
        <v>1925481.4660572812</v>
      </c>
      <c r="R821" s="25">
        <f t="array" aca="1" ref="R821" ca="1">INDEX('Lorri 401b'!L:L,MATCH('Retirement Calculator'!A821,'Lorri 401b'!N:N,0),0)</f>
        <v>-3112828.3485932164</v>
      </c>
      <c r="S821" s="25">
        <f t="shared" ca="1" si="787"/>
        <v>-1187346.8825359351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3525.4531757812501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7820.4732791855868</v>
      </c>
      <c r="K822" s="25">
        <f t="shared" si="784"/>
        <v>20171.771259384055</v>
      </c>
      <c r="L822" s="25"/>
      <c r="N822" s="25">
        <f>'Combined Retirement'!$C$18/12</f>
        <v>39153.069999999992</v>
      </c>
      <c r="O822" s="25">
        <f t="shared" si="785"/>
        <v>11160.82546143035</v>
      </c>
      <c r="P822" s="25">
        <f t="shared" si="786"/>
        <v>27992.244538569641</v>
      </c>
      <c r="Q822" s="25">
        <f t="array" aca="1" ref="Q822" ca="1">INDEX('Isaac 401k'!L:L,MATCH('Retirement Calculator'!A822,'Isaac 401k'!N:N,0),0)</f>
        <v>1925651.246914671</v>
      </c>
      <c r="R822" s="25">
        <f t="array" aca="1" ref="R822" ca="1">INDEX('Lorri 401b'!L:L,MATCH('Retirement Calculator'!A822,'Lorri 401b'!N:N,0),0)</f>
        <v>-3146054.287018653</v>
      </c>
      <c r="S822" s="25">
        <f t="shared" ca="1" si="787"/>
        <v>-1220403.040103982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3525.4531757812501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7820.4732791855868</v>
      </c>
      <c r="K823" s="25">
        <f t="shared" si="784"/>
        <v>20171.771259384055</v>
      </c>
      <c r="L823" s="25"/>
      <c r="N823" s="25">
        <f>'Combined Retirement'!$C$18/12</f>
        <v>39153.069999999992</v>
      </c>
      <c r="O823" s="25">
        <f t="shared" si="785"/>
        <v>11160.82546143035</v>
      </c>
      <c r="P823" s="25">
        <f t="shared" si="786"/>
        <v>27992.244538569641</v>
      </c>
      <c r="Q823" s="25">
        <f t="array" aca="1" ref="Q823" ca="1">INDEX('Isaac 401k'!L:L,MATCH('Retirement Calculator'!A823,'Isaac 401k'!N:N,0),0)</f>
        <v>1925821.7351923001</v>
      </c>
      <c r="R823" s="25">
        <f t="array" aca="1" ref="R823" ca="1">INDEX('Lorri 401b'!L:L,MATCH('Retirement Calculator'!A823,'Lorri 401b'!N:N,0),0)</f>
        <v>-3179418.6668541958</v>
      </c>
      <c r="S823" s="25">
        <f t="shared" ca="1" si="787"/>
        <v>-1253596.9316618957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3525.4531757812501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7820.4732791855868</v>
      </c>
      <c r="K824" s="25">
        <f t="shared" si="784"/>
        <v>20171.771259384055</v>
      </c>
      <c r="L824" s="25"/>
      <c r="N824" s="25">
        <f>'Combined Retirement'!$C$18/12</f>
        <v>39153.069999999992</v>
      </c>
      <c r="O824" s="25">
        <f t="shared" si="785"/>
        <v>11160.82546143035</v>
      </c>
      <c r="P824" s="25">
        <f t="shared" si="786"/>
        <v>27992.244538569641</v>
      </c>
      <c r="Q824" s="25">
        <f t="array" aca="1" ref="Q824" ca="1">INDEX('Isaac 401k'!L:L,MATCH('Retirement Calculator'!A824,'Isaac 401k'!N:N,0),0)</f>
        <v>1925992.9338377523</v>
      </c>
      <c r="R824" s="25">
        <f t="array" aca="1" ref="R824" ca="1">INDEX('Lorri 401b'!L:L,MATCH('Retirement Calculator'!A824,'Lorri 401b'!N:N,0),0)</f>
        <v>-3212922.0649390533</v>
      </c>
      <c r="S824" s="25">
        <f t="shared" ca="1" si="787"/>
        <v>-1286929.1311013009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3525.4531757812501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7820.4732791855868</v>
      </c>
      <c r="K825" s="25">
        <f t="shared" si="784"/>
        <v>20171.771259384055</v>
      </c>
      <c r="L825" s="25"/>
      <c r="N825" s="25">
        <f>'Combined Retirement'!$C$18/12</f>
        <v>39153.069999999992</v>
      </c>
      <c r="O825" s="25">
        <f t="shared" si="785"/>
        <v>11160.82546143035</v>
      </c>
      <c r="P825" s="25">
        <f t="shared" si="786"/>
        <v>27992.244538569641</v>
      </c>
      <c r="Q825" s="25">
        <f t="array" aca="1" ref="Q825" ca="1">INDEX('Isaac 401k'!L:L,MATCH('Retirement Calculator'!A825,'Isaac 401k'!N:N,0),0)</f>
        <v>1926164.8458108942</v>
      </c>
      <c r="R825" s="25">
        <f t="array" aca="1" ref="R825" ca="1">INDEX('Lorri 401b'!L:L,MATCH('Retirement Calculator'!A825,'Lorri 401b'!N:N,0),0)</f>
        <v>-3246565.0605159309</v>
      </c>
      <c r="S825" s="25">
        <f t="shared" ca="1" si="787"/>
        <v>-1320400.2147050367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3525.4531757812501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7820.4732791855868</v>
      </c>
      <c r="K826" s="25">
        <f t="shared" si="784"/>
        <v>20171.771259384055</v>
      </c>
      <c r="L826" s="25"/>
      <c r="N826" s="25">
        <f>'Combined Retirement'!$C$18/12</f>
        <v>39153.069999999992</v>
      </c>
      <c r="O826" s="25">
        <f t="shared" si="785"/>
        <v>11160.82546143035</v>
      </c>
      <c r="P826" s="25">
        <f t="shared" si="786"/>
        <v>27992.244538569641</v>
      </c>
      <c r="Q826" s="25">
        <f t="array" aca="1" ref="Q826" ca="1">INDEX('Isaac 401k'!L:L,MATCH('Retirement Calculator'!A826,'Isaac 401k'!N:N,0),0)</f>
        <v>1926337.474083924</v>
      </c>
      <c r="R826" s="25">
        <f t="array" aca="1" ref="R826" ca="1">INDEX('Lorri 401b'!L:L,MATCH('Retirement Calculator'!A826,'Lorri 401b'!N:N,0),0)</f>
        <v>-3280348.2352410457</v>
      </c>
      <c r="S826" s="25">
        <f t="shared" ca="1" si="787"/>
        <v>-1354010.7611571217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3525.4531757812501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7820.4732791855868</v>
      </c>
      <c r="K827" s="25">
        <f t="shared" si="784"/>
        <v>20171.771259384055</v>
      </c>
      <c r="L827" s="25"/>
      <c r="N827" s="25">
        <f>'Combined Retirement'!$C$18/12</f>
        <v>39153.069999999992</v>
      </c>
      <c r="O827" s="25">
        <f t="shared" si="785"/>
        <v>11160.82546143035</v>
      </c>
      <c r="P827" s="25">
        <f t="shared" si="786"/>
        <v>27992.244538569641</v>
      </c>
      <c r="Q827" s="25">
        <f t="array" aca="1" ref="Q827" ca="1">INDEX('Isaac 401k'!L:L,MATCH('Retirement Calculator'!A827,'Isaac 401k'!N:N,0),0)</f>
        <v>1926510.8216414247</v>
      </c>
      <c r="R827" s="25">
        <f t="array" aca="1" ref="R827" ca="1">INDEX('Lorri 401b'!L:L,MATCH('Retirement Calculator'!A827,'Lorri 401b'!N:N,0),0)</f>
        <v>-3314272.1731941816</v>
      </c>
      <c r="S827" s="25">
        <f t="shared" ca="1" si="787"/>
        <v>-1387761.351552757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3525.4531757812501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7820.4732791855868</v>
      </c>
      <c r="K828" s="25">
        <f t="shared" si="784"/>
        <v>20171.771259384055</v>
      </c>
      <c r="L828" s="25"/>
      <c r="N828" s="25">
        <f>'Combined Retirement'!$C$18/12</f>
        <v>39153.069999999992</v>
      </c>
      <c r="O828" s="25">
        <f t="shared" si="785"/>
        <v>11160.82546143035</v>
      </c>
      <c r="P828" s="25">
        <f t="shared" si="786"/>
        <v>27992.244538569641</v>
      </c>
      <c r="Q828" s="25">
        <f t="array" aca="1" ref="Q828" ca="1">INDEX('Isaac 401k'!L:L,MATCH('Retirement Calculator'!A828,'Isaac 401k'!N:N,0),0)</f>
        <v>1926684.8914804151</v>
      </c>
      <c r="R828" s="25">
        <f t="array" aca="1" ref="R828" ca="1">INDEX('Lorri 401b'!L:L,MATCH('Retirement Calculator'!A828,'Lorri 401b'!N:N,0),0)</f>
        <v>-3348337.460888789</v>
      </c>
      <c r="S828" s="25">
        <f t="shared" ca="1" si="787"/>
        <v>-1421652.5694083739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3525.4531757812501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7820.4732791855868</v>
      </c>
      <c r="K829" s="25">
        <f t="shared" si="784"/>
        <v>20171.771259384055</v>
      </c>
      <c r="L829" s="25"/>
      <c r="N829" s="25">
        <f>'Combined Retirement'!$C$18/12</f>
        <v>39153.069999999992</v>
      </c>
      <c r="O829" s="25">
        <f t="shared" si="785"/>
        <v>11160.82546143035</v>
      </c>
      <c r="P829" s="25">
        <f t="shared" si="786"/>
        <v>27992.244538569641</v>
      </c>
      <c r="Q829" s="25">
        <f t="array" aca="1" ref="Q829" ca="1">INDEX('Isaac 401k'!L:L,MATCH('Retirement Calculator'!A829,'Isaac 401k'!N:N,0),0)</f>
        <v>1926859.6866104014</v>
      </c>
      <c r="R829" s="25">
        <f t="array" aca="1" ref="R829" ca="1">INDEX('Lorri 401b'!L:L,MATCH('Retirement Calculator'!A829,'Lorri 401b'!N:N,0),0)</f>
        <v>-3382544.6872821241</v>
      </c>
      <c r="S829" s="25">
        <f t="shared" ca="1" si="787"/>
        <v>-1455685.0006717227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3525.4531757812501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7820.4732791855868</v>
      </c>
      <c r="K830" s="25">
        <f t="shared" si="784"/>
        <v>20171.771259384055</v>
      </c>
      <c r="L830" s="25"/>
      <c r="N830" s="25">
        <f>'Combined Retirement'!$C$18/12</f>
        <v>39153.069999999992</v>
      </c>
      <c r="O830" s="25">
        <f t="shared" si="785"/>
        <v>11160.82546143035</v>
      </c>
      <c r="P830" s="25">
        <f t="shared" si="786"/>
        <v>27992.244538569641</v>
      </c>
      <c r="Q830" s="25">
        <f t="array" aca="1" ref="Q830" ca="1">INDEX('Isaac 401k'!L:L,MATCH('Retirement Calculator'!A830,'Isaac 401k'!N:N,0),0)</f>
        <v>1927035.2100534292</v>
      </c>
      <c r="R830" s="25">
        <f t="array" aca="1" ref="R830" ca="1">INDEX('Lorri 401b'!L:L,MATCH('Retirement Calculator'!A830,'Lorri 401b'!N:N,0),0)</f>
        <v>-3416894.4437854313</v>
      </c>
      <c r="S830" s="25">
        <f t="shared" ca="1" si="787"/>
        <v>-1489859.2337320021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3525.4531757812501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7820.4732791855868</v>
      </c>
      <c r="K831" s="25">
        <f t="shared" si="784"/>
        <v>20171.771259384055</v>
      </c>
      <c r="L831" s="25"/>
      <c r="N831" s="25">
        <f>'Combined Retirement'!$C$18/12</f>
        <v>39153.069999999992</v>
      </c>
      <c r="O831" s="25">
        <f t="shared" si="785"/>
        <v>11160.82546143035</v>
      </c>
      <c r="P831" s="25">
        <f t="shared" si="786"/>
        <v>27992.244538569641</v>
      </c>
      <c r="Q831" s="25">
        <f t="array" aca="1" ref="Q831" ca="1">INDEX('Isaac 401k'!L:L,MATCH('Retirement Calculator'!A831,'Isaac 401k'!N:N,0),0)</f>
        <v>1927211.4648441363</v>
      </c>
      <c r="R831" s="25">
        <f t="array" aca="1" ref="R831" ca="1">INDEX('Lorri 401b'!L:L,MATCH('Retirement Calculator'!A831,'Lorri 401b'!N:N,0),0)</f>
        <v>-3451387.3242741688</v>
      </c>
      <c r="S831" s="25">
        <f t="shared" ca="1" si="787"/>
        <v>-1524175.8594300325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3525.4531757812501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7820.4732791855868</v>
      </c>
      <c r="K832" s="25">
        <f t="shared" si="784"/>
        <v>20171.771259384055</v>
      </c>
      <c r="L832" s="25"/>
      <c r="N832" s="25">
        <f>'Combined Retirement'!$C$18/12</f>
        <v>39153.069999999992</v>
      </c>
      <c r="O832" s="25">
        <f t="shared" si="785"/>
        <v>11160.82546143035</v>
      </c>
      <c r="P832" s="25">
        <f t="shared" si="786"/>
        <v>27992.244538569641</v>
      </c>
      <c r="Q832" s="25">
        <f t="array" aca="1" ref="Q832" ca="1">INDEX('Isaac 401k'!L:L,MATCH('Retirement Calculator'!A832,'Isaac 401k'!N:N,0),0)</f>
        <v>1927388.4540298046</v>
      </c>
      <c r="R832" s="25">
        <f t="array" aca="1" ref="R832" ca="1">INDEX('Lorri 401b'!L:L,MATCH('Retirement Calculator'!A832,'Lorri 401b'!N:N,0),0)</f>
        <v>-3486023.9250982762</v>
      </c>
      <c r="S832" s="25">
        <f t="shared" ca="1" si="787"/>
        <v>-1558635.4710684717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3525.4531757812501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7820.4732791855868</v>
      </c>
      <c r="K833" s="25">
        <f t="shared" si="784"/>
        <v>20171.771259384055</v>
      </c>
      <c r="L833" s="25"/>
      <c r="N833" s="25">
        <f>'Combined Retirement'!$C$18/12</f>
        <v>39153.069999999992</v>
      </c>
      <c r="O833" s="25">
        <f t="shared" si="785"/>
        <v>11160.82546143035</v>
      </c>
      <c r="P833" s="25">
        <f t="shared" si="786"/>
        <v>27992.244538569641</v>
      </c>
      <c r="Q833" s="25">
        <f t="array" aca="1" ref="Q833" ca="1">INDEX('Isaac 401k'!L:L,MATCH('Retirement Calculator'!A833,'Isaac 401k'!N:N,0),0)</f>
        <v>1927566.1806704132</v>
      </c>
      <c r="R833" s="25">
        <f t="array" aca="1" ref="R833" ca="1">INDEX('Lorri 401b'!L:L,MATCH('Retirement Calculator'!A833,'Lorri 401b'!N:N,0),0)</f>
        <v>-3520804.8450924843</v>
      </c>
      <c r="S833" s="25">
        <f t="shared" ca="1" si="787"/>
        <v>-1593238.6644220711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3525.4531757812501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7820.4732791855868</v>
      </c>
      <c r="K834" s="25">
        <f t="shared" si="784"/>
        <v>20171.771259384055</v>
      </c>
      <c r="L834" s="25"/>
      <c r="N834" s="25">
        <f>'Combined Retirement'!$C$18/12</f>
        <v>39153.069999999992</v>
      </c>
      <c r="O834" s="25">
        <f t="shared" si="785"/>
        <v>11160.82546143035</v>
      </c>
      <c r="P834" s="25">
        <f t="shared" si="786"/>
        <v>27992.244538569641</v>
      </c>
      <c r="Q834" s="25">
        <f t="array" aca="1" ref="Q834" ca="1">INDEX('Isaac 401k'!L:L,MATCH('Retirement Calculator'!A834,'Isaac 401k'!N:N,0),0)</f>
        <v>1927744.647838691</v>
      </c>
      <c r="R834" s="25">
        <f t="array" aca="1" ref="R834" ca="1">INDEX('Lorri 401b'!L:L,MATCH('Retirement Calculator'!A834,'Lorri 401b'!N:N,0),0)</f>
        <v>-3555730.6855866681</v>
      </c>
      <c r="S834" s="25">
        <f t="shared" ca="1" si="787"/>
        <v>-1627986.0377479771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3525.4531757812501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7820.4732791855868</v>
      </c>
      <c r="K835" s="25">
        <f t="shared" si="784"/>
        <v>20171.771259384055</v>
      </c>
      <c r="L835" s="25"/>
      <c r="N835" s="25">
        <f>'Combined Retirement'!$C$18/12</f>
        <v>39153.069999999992</v>
      </c>
      <c r="O835" s="25">
        <f t="shared" si="785"/>
        <v>11160.82546143035</v>
      </c>
      <c r="P835" s="25">
        <f t="shared" si="786"/>
        <v>27992.244538569641</v>
      </c>
      <c r="Q835" s="25">
        <f t="array" aca="1" ref="Q835" ca="1">INDEX('Isaac 401k'!L:L,MATCH('Retirement Calculator'!A835,'Isaac 401k'!N:N,0),0)</f>
        <v>1927923.85862017</v>
      </c>
      <c r="R835" s="25">
        <f t="array" aca="1" ref="R835" ca="1">INDEX('Lorri 401b'!L:L,MATCH('Retirement Calculator'!A835,'Lorri 401b'!N:N,0),0)</f>
        <v>-3590802.0504162442</v>
      </c>
      <c r="S835" s="25">
        <f t="shared" ca="1" si="787"/>
        <v>-1662878.1917960742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3525.4531757812501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7820.4732791855868</v>
      </c>
      <c r="K836" s="25">
        <f t="shared" si="784"/>
        <v>20171.771259384055</v>
      </c>
      <c r="L836" s="25"/>
      <c r="N836" s="25">
        <f>'Combined Retirement'!$C$18/12</f>
        <v>39153.069999999992</v>
      </c>
      <c r="O836" s="25">
        <f t="shared" si="785"/>
        <v>11160.82546143035</v>
      </c>
      <c r="P836" s="25">
        <f t="shared" si="786"/>
        <v>27992.244538569641</v>
      </c>
      <c r="Q836" s="25">
        <f t="array" aca="1" ref="Q836" ca="1">INDEX('Isaac 401k'!L:L,MATCH('Retirement Calculator'!A836,'Isaac 401k'!N:N,0),0)</f>
        <v>1928103.8161132385</v>
      </c>
      <c r="R836" s="25">
        <f t="array" aca="1" ref="R836" ca="1">INDEX('Lorri 401b'!L:L,MATCH('Retirement Calculator'!A836,'Lorri 401b'!N:N,0),0)</f>
        <v>-3626019.5459326101</v>
      </c>
      <c r="S836" s="25">
        <f t="shared" ca="1" si="787"/>
        <v>-1697915.7298193716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3525.4531757812501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7820.4732791855868</v>
      </c>
      <c r="K837" s="25">
        <f t="shared" si="784"/>
        <v>20171.771259384055</v>
      </c>
      <c r="L837" s="25"/>
      <c r="N837" s="25">
        <f>'Combined Retirement'!$C$18/12</f>
        <v>39153.069999999992</v>
      </c>
      <c r="O837" s="25">
        <f t="shared" si="785"/>
        <v>11160.82546143035</v>
      </c>
      <c r="P837" s="25">
        <f t="shared" si="786"/>
        <v>27992.244538569641</v>
      </c>
      <c r="Q837" s="25">
        <f t="array" aca="1" ref="Q837" ca="1">INDEX('Isaac 401k'!L:L,MATCH('Retirement Calculator'!A837,'Isaac 401k'!N:N,0),0)</f>
        <v>1928284.5234291947</v>
      </c>
      <c r="R837" s="25">
        <f t="array" aca="1" ref="R837" ca="1">INDEX('Lorri 401b'!L:L,MATCH('Retirement Calculator'!A837,'Lorri 401b'!N:N,0),0)</f>
        <v>-3661383.7810136275</v>
      </c>
      <c r="S837" s="25">
        <f t="shared" ca="1" si="787"/>
        <v>-1733099.2575844328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3525.4531757812501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7820.4732791855868</v>
      </c>
      <c r="K838" s="25">
        <f t="shared" si="784"/>
        <v>20171.771259384055</v>
      </c>
      <c r="L838" s="25"/>
      <c r="N838" s="25">
        <f>'Combined Retirement'!$C$18/12</f>
        <v>39153.069999999992</v>
      </c>
      <c r="O838" s="25">
        <f t="shared" si="785"/>
        <v>11160.82546143035</v>
      </c>
      <c r="P838" s="25">
        <f t="shared" si="786"/>
        <v>27992.244538569641</v>
      </c>
      <c r="Q838" s="25">
        <f t="array" aca="1" ref="Q838" ca="1">INDEX('Isaac 401k'!L:L,MATCH('Retirement Calculator'!A838,'Isaac 401k'!N:N,0),0)</f>
        <v>1928465.9836923007</v>
      </c>
      <c r="R838" s="25">
        <f t="array" aca="1" ref="R838" ca="1">INDEX('Lorri 401b'!L:L,MATCH('Retirement Calculator'!A838,'Lorri 401b'!N:N,0),0)</f>
        <v>-3696895.3670741492</v>
      </c>
      <c r="S838" s="25">
        <f t="shared" ca="1" si="787"/>
        <v>-1768429.3833818485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3525.4531757812501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7820.4732791855868</v>
      </c>
      <c r="K839" s="25">
        <f t="shared" si="784"/>
        <v>20171.771259384055</v>
      </c>
      <c r="L839" s="25"/>
      <c r="N839" s="25">
        <f>'Combined Retirement'!$C$18/12</f>
        <v>39153.069999999992</v>
      </c>
      <c r="O839" s="25">
        <f t="shared" si="785"/>
        <v>11160.82546143035</v>
      </c>
      <c r="P839" s="25">
        <f t="shared" si="786"/>
        <v>27992.244538569641</v>
      </c>
      <c r="Q839" s="25">
        <f t="array" aca="1" ref="Q839" ca="1">INDEX('Isaac 401k'!L:L,MATCH('Retirement Calculator'!A839,'Isaac 401k'!N:N,0),0)</f>
        <v>1928648.2000398363</v>
      </c>
      <c r="R839" s="25">
        <f t="array" aca="1" ref="R839" ca="1">INDEX('Lorri 401b'!L:L,MATCH('Retirement Calculator'!A839,'Lorri 401b'!N:N,0),0)</f>
        <v>-3732554.9180765897</v>
      </c>
      <c r="S839" s="25">
        <f t="shared" ca="1" si="787"/>
        <v>-1803906.7180367534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3525.4531757812501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7820.4732791855868</v>
      </c>
      <c r="K840" s="25">
        <f t="shared" si="784"/>
        <v>20171.771259384055</v>
      </c>
      <c r="L840" s="25"/>
      <c r="N840" s="25">
        <f>'Combined Retirement'!$C$18/12</f>
        <v>39153.069999999992</v>
      </c>
      <c r="O840" s="25">
        <f t="shared" si="785"/>
        <v>11160.82546143035</v>
      </c>
      <c r="P840" s="25">
        <f t="shared" si="786"/>
        <v>27992.244538569641</v>
      </c>
      <c r="Q840" s="25">
        <f t="array" aca="1" ref="Q840" ca="1">INDEX('Isaac 401k'!L:L,MATCH('Retirement Calculator'!A840,'Isaac 401k'!N:N,0),0)</f>
        <v>1928831.1756221536</v>
      </c>
      <c r="R840" s="25">
        <f t="array" aca="1" ref="R840" ca="1">INDEX('Lorri 401b'!L:L,MATCH('Retirement Calculator'!A840,'Lorri 401b'!N:N,0),0)</f>
        <v>-3768363.0505415406</v>
      </c>
      <c r="S840" s="25">
        <f t="shared" ca="1" si="787"/>
        <v>-1839531.874919387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3525.4531757812501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7820.4732791855868</v>
      </c>
      <c r="K841" s="25">
        <f t="shared" si="784"/>
        <v>20171.771259384055</v>
      </c>
      <c r="L841" s="25"/>
      <c r="N841" s="25">
        <f>'Combined Retirement'!$C$18/12</f>
        <v>39153.069999999992</v>
      </c>
      <c r="O841" s="25">
        <f t="shared" si="785"/>
        <v>11160.82546143035</v>
      </c>
      <c r="P841" s="25">
        <f t="shared" si="786"/>
        <v>27992.244538569641</v>
      </c>
      <c r="Q841" s="25">
        <f t="array" aca="1" ref="Q841" ca="1">INDEX('Isaac 401k'!L:L,MATCH('Retirement Calculator'!A841,'Isaac 401k'!N:N,0),0)</f>
        <v>1929014.9136027303</v>
      </c>
      <c r="R841" s="25">
        <f t="array" aca="1" ref="R841" ca="1">INDEX('Lorri 401b'!L:L,MATCH('Retirement Calculator'!A841,'Lorri 401b'!N:N,0),0)</f>
        <v>-3804320.3835584288</v>
      </c>
      <c r="S841" s="25">
        <f t="shared" ca="1" si="787"/>
        <v>-1875305.4699556986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3525.4531757812501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7820.4732791855868</v>
      </c>
      <c r="K842" s="25">
        <f t="shared" si="784"/>
        <v>20171.771259384055</v>
      </c>
      <c r="L842" s="25"/>
      <c r="N842" s="25">
        <f>'Combined Retirement'!$C$18/12</f>
        <v>39153.069999999992</v>
      </c>
      <c r="O842" s="25">
        <f t="shared" si="785"/>
        <v>11160.82546143035</v>
      </c>
      <c r="P842" s="25">
        <f t="shared" si="786"/>
        <v>27992.244538569641</v>
      </c>
      <c r="Q842" s="25">
        <f t="array" aca="1" ref="Q842" ca="1">INDEX('Isaac 401k'!L:L,MATCH('Retirement Calculator'!A842,'Isaac 401k'!N:N,0),0)</f>
        <v>1929199.417158226</v>
      </c>
      <c r="R842" s="25">
        <f t="array" aca="1" ref="R842" ca="1">INDEX('Lorri 401b'!L:L,MATCH('Retirement Calculator'!A842,'Lorri 401b'!N:N,0),0)</f>
        <v>-3840427.5387962204</v>
      </c>
      <c r="S842" s="25">
        <f t="shared" ca="1" si="787"/>
        <v>-1911228.1216379944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3525.4531757812501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7820.4732791855868</v>
      </c>
      <c r="K843" s="25">
        <f t="shared" si="784"/>
        <v>20171.771259384055</v>
      </c>
      <c r="L843" s="25"/>
      <c r="N843" s="25">
        <f>'Combined Retirement'!$C$18/12</f>
        <v>39153.069999999992</v>
      </c>
      <c r="O843" s="25">
        <f t="shared" si="785"/>
        <v>11160.82546143035</v>
      </c>
      <c r="P843" s="25">
        <f t="shared" si="786"/>
        <v>27992.244538569641</v>
      </c>
      <c r="Q843" s="25">
        <f t="array" aca="1" ref="Q843" ca="1">INDEX('Isaac 401k'!L:L,MATCH('Retirement Calculator'!A843,'Isaac 401k'!N:N,0),0)</f>
        <v>1929384.6894785364</v>
      </c>
      <c r="R843" s="25">
        <f t="array" aca="1" ref="R843" ca="1">INDEX('Lorri 401b'!L:L,MATCH('Retirement Calculator'!A843,'Lorri 401b'!N:N,0),0)</f>
        <v>-3876685.1405141698</v>
      </c>
      <c r="S843" s="25">
        <f t="shared" ca="1" si="787"/>
        <v>-1947300.4510356335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3525.4531757812501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7820.4732791855868</v>
      </c>
      <c r="K844" s="25">
        <f t="shared" si="784"/>
        <v>20171.771259384055</v>
      </c>
      <c r="L844" s="25"/>
      <c r="N844" s="25">
        <f>'Combined Retirement'!$C$18/12</f>
        <v>39153.069999999992</v>
      </c>
      <c r="O844" s="25">
        <f t="shared" si="785"/>
        <v>11160.82546143035</v>
      </c>
      <c r="P844" s="25">
        <f t="shared" si="786"/>
        <v>27992.244538569641</v>
      </c>
      <c r="Q844" s="25">
        <f t="array" aca="1" ref="Q844" ca="1">INDEX('Isaac 401k'!L:L,MATCH('Retirement Calculator'!A844,'Isaac 401k'!N:N,0),0)</f>
        <v>1929570.733766848</v>
      </c>
      <c r="R844" s="25">
        <f t="array" aca="1" ref="R844" ca="1">INDEX('Lorri 401b'!L:L,MATCH('Retirement Calculator'!A844,'Lorri 401b'!N:N,0),0)</f>
        <v>-3913093.8155726106</v>
      </c>
      <c r="S844" s="25">
        <f t="shared" ca="1" si="787"/>
        <v>-1983523.0818057626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3525.4531757812501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7820.4732791855868</v>
      </c>
      <c r="K845" s="25">
        <f t="shared" si="784"/>
        <v>20171.771259384055</v>
      </c>
      <c r="L845" s="25"/>
      <c r="N845" s="25">
        <f>'Combined Retirement'!$C$18/12</f>
        <v>39153.069999999992</v>
      </c>
      <c r="O845" s="25">
        <f t="shared" si="785"/>
        <v>11160.82546143035</v>
      </c>
      <c r="P845" s="25">
        <f t="shared" si="786"/>
        <v>27992.244538569641</v>
      </c>
      <c r="Q845" s="25">
        <f t="array" aca="1" ref="Q845" ca="1">INDEX('Isaac 401k'!L:L,MATCH('Retirement Calculator'!A845,'Isaac 401k'!N:N,0),0)</f>
        <v>1929757.5532396943</v>
      </c>
      <c r="R845" s="25">
        <f t="array" aca="1" ref="R845" ca="1">INDEX('Lorri 401b'!L:L,MATCH('Retirement Calculator'!A845,'Lorri 401b'!N:N,0),0)</f>
        <v>-3949654.1934437947</v>
      </c>
      <c r="S845" s="25">
        <f t="shared" ca="1" si="787"/>
        <v>-2019896.6402041004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3525.4531757812501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7820.4732791855868</v>
      </c>
      <c r="K846" s="25">
        <f t="shared" si="784"/>
        <v>20171.771259384055</v>
      </c>
      <c r="L846" s="25"/>
      <c r="N846" s="25">
        <f>'Combined Retirement'!$C$18/12</f>
        <v>39153.069999999992</v>
      </c>
      <c r="O846" s="25">
        <f t="shared" si="785"/>
        <v>11160.82546143035</v>
      </c>
      <c r="P846" s="25">
        <f t="shared" si="786"/>
        <v>27992.244538569641</v>
      </c>
      <c r="Q846" s="25">
        <f t="array" aca="1" ref="Q846" ca="1">INDEX('Isaac 401k'!L:L,MATCH('Retirement Calculator'!A846,'Isaac 401k'!N:N,0),0)</f>
        <v>1929945.1511270108</v>
      </c>
      <c r="R846" s="25">
        <f t="array" aca="1" ref="R846" ca="1">INDEX('Lorri 401b'!L:L,MATCH('Retirement Calculator'!A846,'Lorri 401b'!N:N,0),0)</f>
        <v>-3986366.9062227756</v>
      </c>
      <c r="S846" s="25">
        <f t="shared" ca="1" si="787"/>
        <v>-2056421.7550957648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3525.4531757812501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7820.4732791855868</v>
      </c>
      <c r="K847" s="25">
        <f t="shared" si="784"/>
        <v>20171.771259384055</v>
      </c>
      <c r="L847" s="25"/>
      <c r="N847" s="25">
        <f>'Combined Retirement'!$C$18/12</f>
        <v>39153.069999999992</v>
      </c>
      <c r="O847" s="25">
        <f t="shared" si="785"/>
        <v>11160.82546143035</v>
      </c>
      <c r="P847" s="25">
        <f t="shared" si="786"/>
        <v>27992.244538569641</v>
      </c>
      <c r="Q847" s="25">
        <f t="array" aca="1" ref="Q847" ca="1">INDEX('Isaac 401k'!L:L,MATCH('Retirement Calculator'!A847,'Isaac 401k'!N:N,0),0)</f>
        <v>1930133.5306721912</v>
      </c>
      <c r="R847" s="25">
        <f t="array" aca="1" ref="R847" ca="1">INDEX('Lorri 401b'!L:L,MATCH('Retirement Calculator'!A847,'Lorri 401b'!N:N,0),0)</f>
        <v>-4023232.5886383355</v>
      </c>
      <c r="S847" s="25">
        <f t="shared" ca="1" si="787"/>
        <v>-2093099.0579661443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3525.4531757812501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7820.4732791855868</v>
      </c>
      <c r="K848" s="25">
        <f t="shared" si="784"/>
        <v>20171.771259384055</v>
      </c>
      <c r="L848" s="25"/>
      <c r="N848" s="25">
        <f>'Combined Retirement'!$C$18/12</f>
        <v>39153.069999999992</v>
      </c>
      <c r="O848" s="25">
        <f t="shared" si="785"/>
        <v>11160.82546143035</v>
      </c>
      <c r="P848" s="25">
        <f t="shared" si="786"/>
        <v>27992.244538569641</v>
      </c>
      <c r="Q848" s="25">
        <f t="array" aca="1" ref="Q848" ca="1">INDEX('Isaac 401k'!L:L,MATCH('Retirement Calculator'!A848,'Isaac 401k'!N:N,0),0)</f>
        <v>1930322.6951321431</v>
      </c>
      <c r="R848" s="25">
        <f t="array" aca="1" ref="R848" ca="1">INDEX('Lorri 401b'!L:L,MATCH('Retirement Calculator'!A848,'Lorri 401b'!N:N,0),0)</f>
        <v>-4060251.87806396</v>
      </c>
      <c r="S848" s="25">
        <f t="shared" ca="1" si="787"/>
        <v>-2129929.1829318171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3525.4531757812501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7820.4732791855868</v>
      </c>
      <c r="K849" s="25">
        <f t="shared" si="784"/>
        <v>20171.771259384055</v>
      </c>
      <c r="L849" s="25"/>
      <c r="N849" s="25">
        <f>'Combined Retirement'!$C$18/12</f>
        <v>39153.069999999992</v>
      </c>
      <c r="O849" s="25">
        <f t="shared" si="785"/>
        <v>11160.82546143035</v>
      </c>
      <c r="P849" s="25">
        <f t="shared" si="786"/>
        <v>27992.244538569641</v>
      </c>
      <c r="Q849" s="25">
        <f t="array" aca="1" ref="Q849" ca="1">INDEX('Isaac 401k'!L:L,MATCH('Retirement Calculator'!A849,'Isaac 401k'!N:N,0),0)</f>
        <v>1930512.6477773448</v>
      </c>
      <c r="R849" s="25">
        <f t="array" aca="1" ref="R849" ca="1">INDEX('Lorri 401b'!L:L,MATCH('Retirement Calculator'!A849,'Lorri 401b'!N:N,0),0)</f>
        <v>-4097425.4145288584</v>
      </c>
      <c r="S849" s="25">
        <f t="shared" ca="1" si="787"/>
        <v>-2166912.7667515138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3525.4531757812501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7820.4732791855868</v>
      </c>
      <c r="K850" s="25">
        <f t="shared" si="784"/>
        <v>20171.771259384055</v>
      </c>
      <c r="L850" s="25"/>
      <c r="N850" s="25">
        <f>'Combined Retirement'!$C$18/12</f>
        <v>39153.069999999992</v>
      </c>
      <c r="O850" s="25">
        <f t="shared" si="785"/>
        <v>11160.82546143035</v>
      </c>
      <c r="P850" s="25">
        <f t="shared" si="786"/>
        <v>27992.244538569641</v>
      </c>
      <c r="Q850" s="25">
        <f t="array" aca="1" ref="Q850" ca="1">INDEX('Isaac 401k'!L:L,MATCH('Retirement Calculator'!A850,'Isaac 401k'!N:N,0),0)</f>
        <v>1930703.3918919016</v>
      </c>
      <c r="R850" s="25">
        <f t="array" aca="1" ref="R850" ca="1">INDEX('Lorri 401b'!L:L,MATCH('Retirement Calculator'!A850,'Lorri 401b'!N:N,0),0)</f>
        <v>-4134753.8407290271</v>
      </c>
      <c r="S850" s="25">
        <f t="shared" ca="1" si="787"/>
        <v>-2204050.4488371257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3525.4531757812501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7820.4732791855868</v>
      </c>
      <c r="K851" s="25">
        <f t="shared" si="784"/>
        <v>20171.771259384055</v>
      </c>
      <c r="L851" s="25"/>
      <c r="N851" s="25">
        <f>'Combined Retirement'!$C$18/12</f>
        <v>39153.069999999992</v>
      </c>
      <c r="O851" s="25">
        <f t="shared" si="785"/>
        <v>11160.82546143035</v>
      </c>
      <c r="P851" s="25">
        <f t="shared" si="786"/>
        <v>27992.244538569641</v>
      </c>
      <c r="Q851" s="25">
        <f t="array" aca="1" ref="Q851" ca="1">INDEX('Isaac 401k'!L:L,MATCH('Retirement Calculator'!A851,'Isaac 401k'!N:N,0),0)</f>
        <v>1930894.9307736023</v>
      </c>
      <c r="R851" s="25">
        <f t="array" aca="1" ref="R851" ca="1">INDEX('Lorri 401b'!L:L,MATCH('Retirement Calculator'!A851,'Lorri 401b'!N:N,0),0)</f>
        <v>-4172237.8020383632</v>
      </c>
      <c r="S851" s="25">
        <f t="shared" ca="1" si="787"/>
        <v>-2241342.8712647608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3525.4531757812501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7820.4732791855868</v>
      </c>
      <c r="K852" s="25">
        <f t="shared" si="784"/>
        <v>20171.771259384055</v>
      </c>
      <c r="L852" s="25"/>
      <c r="N852" s="25">
        <f>'Combined Retirement'!$C$18/12</f>
        <v>39153.069999999992</v>
      </c>
      <c r="O852" s="25">
        <f t="shared" si="785"/>
        <v>11160.82546143035</v>
      </c>
      <c r="P852" s="25">
        <f t="shared" si="786"/>
        <v>27992.244538569641</v>
      </c>
      <c r="Q852" s="25">
        <f t="array" aca="1" ref="Q852" ca="1">INDEX('Isaac 401k'!L:L,MATCH('Retirement Calculator'!A852,'Isaac 401k'!N:N,0),0)</f>
        <v>1931087.2677339767</v>
      </c>
      <c r="R852" s="25">
        <f t="array" aca="1" ref="R852" ca="1">INDEX('Lorri 401b'!L:L,MATCH('Retirement Calculator'!A852,'Lorri 401b'!N:N,0),0)</f>
        <v>-4209877.946519821</v>
      </c>
      <c r="S852" s="25">
        <f t="shared" ca="1" si="787"/>
        <v>-2278790.6787858442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3525.4531757812501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7820.4732791855868</v>
      </c>
      <c r="K853" s="25">
        <f t="shared" si="784"/>
        <v>20171.771259384055</v>
      </c>
      <c r="L853" s="25"/>
      <c r="N853" s="25">
        <f>'Combined Retirement'!$C$18/12</f>
        <v>39153.069999999992</v>
      </c>
      <c r="O853" s="25">
        <f t="shared" si="785"/>
        <v>11160.82546143035</v>
      </c>
      <c r="P853" s="25">
        <f t="shared" si="786"/>
        <v>27992.244538569641</v>
      </c>
      <c r="Q853" s="25">
        <f t="array" aca="1" ref="Q853" ca="1">INDEX('Isaac 401k'!L:L,MATCH('Retirement Calculator'!A853,'Isaac 401k'!N:N,0),0)</f>
        <v>1931280.4060983527</v>
      </c>
      <c r="R853" s="25">
        <f t="array" aca="1" ref="R853" ca="1">INDEX('Lorri 401b'!L:L,MATCH('Retirement Calculator'!A853,'Lorri 401b'!N:N,0),0)</f>
        <v>-4247674.9249366187</v>
      </c>
      <c r="S853" s="25">
        <f t="shared" ca="1" si="787"/>
        <v>-2316394.5188382659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3525.4531757812501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7820.4732791855868</v>
      </c>
      <c r="K854" s="25">
        <f t="shared" si="784"/>
        <v>20171.771259384055</v>
      </c>
      <c r="L854" s="25"/>
      <c r="N854" s="25">
        <f>'Combined Retirement'!$C$18/12</f>
        <v>39153.069999999992</v>
      </c>
      <c r="O854" s="25">
        <f t="shared" si="785"/>
        <v>11160.82546143035</v>
      </c>
      <c r="P854" s="25">
        <f t="shared" si="786"/>
        <v>27992.244538569641</v>
      </c>
      <c r="Q854" s="25">
        <f t="array" aca="1" ref="Q854" ca="1">INDEX('Isaac 401k'!L:L,MATCH('Retirement Calculator'!A854,'Isaac 401k'!N:N,0),0)</f>
        <v>1931474.3492059137</v>
      </c>
      <c r="R854" s="25">
        <f t="array" aca="1" ref="R854" ca="1">INDEX('Lorri 401b'!L:L,MATCH('Retirement Calculator'!A854,'Lorri 401b'!N:N,0),0)</f>
        <v>-4285629.3907634858</v>
      </c>
      <c r="S854" s="25">
        <f t="shared" ca="1" si="787"/>
        <v>-2354155.0415575719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3525.4531757812501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7820.4732791855868</v>
      </c>
      <c r="K855" s="25">
        <f t="shared" si="784"/>
        <v>20171.771259384055</v>
      </c>
      <c r="L855" s="25"/>
      <c r="N855" s="25">
        <f>'Combined Retirement'!$C$18/12</f>
        <v>39153.069999999992</v>
      </c>
      <c r="O855" s="25">
        <f t="shared" si="785"/>
        <v>11160.82546143035</v>
      </c>
      <c r="P855" s="25">
        <f t="shared" si="786"/>
        <v>27992.244538569641</v>
      </c>
      <c r="Q855" s="25">
        <f t="array" aca="1" ref="Q855" ca="1">INDEX('Isaac 401k'!L:L,MATCH('Retirement Calculator'!A855,'Isaac 401k'!N:N,0),0)</f>
        <v>1931669.1004097562</v>
      </c>
      <c r="R855" s="25">
        <f t="array" aca="1" ref="R855" ca="1">INDEX('Lorri 401b'!L:L,MATCH('Retirement Calculator'!A855,'Lorri 401b'!N:N,0),0)</f>
        <v>-4323742.0001979657</v>
      </c>
      <c r="S855" s="25">
        <f t="shared" ca="1" si="787"/>
        <v>-2392072.8997882092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3525.4531757812501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7820.4732791855868</v>
      </c>
      <c r="K856" s="25">
        <f t="shared" si="784"/>
        <v>20171.771259384055</v>
      </c>
      <c r="L856" s="25"/>
      <c r="N856" s="25">
        <f>'Combined Retirement'!$C$18/12</f>
        <v>39153.069999999992</v>
      </c>
      <c r="O856" s="25">
        <f t="shared" si="785"/>
        <v>11160.82546143035</v>
      </c>
      <c r="P856" s="25">
        <f t="shared" si="786"/>
        <v>27992.244538569641</v>
      </c>
      <c r="Q856" s="25">
        <f t="array" aca="1" ref="Q856" ca="1">INDEX('Isaac 401k'!L:L,MATCH('Retirement Calculator'!A856,'Isaac 401k'!N:N,0),0)</f>
        <v>1931864.6630769479</v>
      </c>
      <c r="R856" s="25">
        <f t="array" aca="1" ref="R856" ca="1">INDEX('Lorri 401b'!L:L,MATCH('Retirement Calculator'!A856,'Lorri 401b'!N:N,0),0)</f>
        <v>-4362013.4121717559</v>
      </c>
      <c r="S856" s="25">
        <f t="shared" ca="1" si="787"/>
        <v>-2430148.749094808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3525.4531757812501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7820.4732791855868</v>
      </c>
      <c r="K857" s="25">
        <f t="shared" si="784"/>
        <v>20171.771259384055</v>
      </c>
      <c r="L857" s="25"/>
      <c r="N857" s="25">
        <f>'Combined Retirement'!$C$18/12</f>
        <v>39153.069999999992</v>
      </c>
      <c r="O857" s="25">
        <f t="shared" si="785"/>
        <v>11160.82546143035</v>
      </c>
      <c r="P857" s="25">
        <f t="shared" si="786"/>
        <v>27992.244538569641</v>
      </c>
      <c r="Q857" s="25">
        <f t="array" aca="1" ref="Q857" ca="1">INDEX('Isaac 401k'!L:L,MATCH('Retirement Calculator'!A857,'Isaac 401k'!N:N,0),0)</f>
        <v>1932061.0405885864</v>
      </c>
      <c r="R857" s="25">
        <f t="array" aca="1" ref="R857" ca="1">INDEX('Lorri 401b'!L:L,MATCH('Retirement Calculator'!A857,'Lorri 401b'!N:N,0),0)</f>
        <v>-4400444.2883621035</v>
      </c>
      <c r="S857" s="25">
        <f t="shared" ca="1" si="787"/>
        <v>-2468383.2477735169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3525.4531757812501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7820.4732791855868</v>
      </c>
      <c r="K858" s="25">
        <f t="shared" si="784"/>
        <v>20171.771259384055</v>
      </c>
      <c r="L858" s="25"/>
      <c r="N858" s="25">
        <f>'Combined Retirement'!$C$18/12</f>
        <v>39153.069999999992</v>
      </c>
      <c r="O858" s="25">
        <f t="shared" si="785"/>
        <v>11160.82546143035</v>
      </c>
      <c r="P858" s="25">
        <f t="shared" si="786"/>
        <v>27992.244538569641</v>
      </c>
      <c r="Q858" s="25">
        <f t="array" aca="1" ref="Q858" ca="1">INDEX('Isaac 401k'!L:L,MATCH('Retirement Calculator'!A858,'Isaac 401k'!N:N,0),0)</f>
        <v>1932258.2363398566</v>
      </c>
      <c r="R858" s="25">
        <f t="array" aca="1" ref="R858" ca="1">INDEX('Lorri 401b'!L:L,MATCH('Retirement Calculator'!A858,'Lorri 401b'!N:N,0),0)</f>
        <v>-4439035.293203244</v>
      </c>
      <c r="S858" s="25">
        <f t="shared" ca="1" si="787"/>
        <v>-2506777.0568633871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3525.4531757812501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7820.4732791855868</v>
      </c>
      <c r="K859" s="25">
        <f t="shared" si="784"/>
        <v>20171.771259384055</v>
      </c>
      <c r="L859" s="25"/>
      <c r="N859" s="25">
        <f>'Combined Retirement'!$C$18/12</f>
        <v>39153.069999999992</v>
      </c>
      <c r="O859" s="25">
        <f t="shared" si="785"/>
        <v>11160.82546143035</v>
      </c>
      <c r="P859" s="25">
        <f t="shared" si="786"/>
        <v>27992.244538569641</v>
      </c>
      <c r="Q859" s="25">
        <f t="array" aca="1" ref="Q859" ca="1">INDEX('Isaac 401k'!L:L,MATCH('Retirement Calculator'!A859,'Isaac 401k'!N:N,0),0)</f>
        <v>1932456.2537400904</v>
      </c>
      <c r="R859" s="25">
        <f t="array" aca="1" ref="R859" ca="1">INDEX('Lorri 401b'!L:L,MATCH('Retirement Calculator'!A859,'Lorri 401b'!N:N,0),0)</f>
        <v>-4477787.0938978894</v>
      </c>
      <c r="S859" s="25">
        <f t="shared" ca="1" si="787"/>
        <v>-2545330.840157799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3525.4531757812501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7820.4732791855868</v>
      </c>
      <c r="K860" s="25">
        <f t="shared" si="784"/>
        <v>20171.771259384055</v>
      </c>
      <c r="L860" s="25"/>
      <c r="N860" s="25">
        <f>'Combined Retirement'!$C$18/12</f>
        <v>39153.069999999992</v>
      </c>
      <c r="O860" s="25">
        <f t="shared" si="785"/>
        <v>11160.82546143035</v>
      </c>
      <c r="P860" s="25">
        <f t="shared" si="786"/>
        <v>27992.244538569641</v>
      </c>
      <c r="Q860" s="25">
        <f t="array" aca="1" ref="Q860" ca="1">INDEX('Isaac 401k'!L:L,MATCH('Retirement Calculator'!A860,'Isaac 401k'!N:N,0),0)</f>
        <v>1932655.0962128253</v>
      </c>
      <c r="R860" s="25">
        <f t="array" aca="1" ref="R860" ca="1">INDEX('Lorri 401b'!L:L,MATCH('Retirement Calculator'!A860,'Lorri 401b'!N:N,0),0)</f>
        <v>-4516700.3604287626</v>
      </c>
      <c r="S860" s="25">
        <f t="shared" ca="1" si="787"/>
        <v>-2584045.2642159373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3525.4531757812501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7820.4732791855868</v>
      </c>
      <c r="K861" s="25">
        <f t="shared" si="784"/>
        <v>20171.771259384055</v>
      </c>
      <c r="L861" s="25"/>
      <c r="N861" s="25">
        <f>'Combined Retirement'!$C$18/12</f>
        <v>39153.069999999992</v>
      </c>
      <c r="O861" s="25">
        <f t="shared" si="785"/>
        <v>11160.82546143035</v>
      </c>
      <c r="P861" s="25">
        <f t="shared" si="786"/>
        <v>27992.244538569641</v>
      </c>
      <c r="Q861" s="25">
        <f t="array" aca="1" ref="Q861" ca="1">INDEX('Isaac 401k'!L:L,MATCH('Retirement Calculator'!A861,'Isaac 401k'!N:N,0),0)</f>
        <v>1932854.7671958632</v>
      </c>
      <c r="R861" s="25">
        <f t="array" aca="1" ref="R861" ca="1">INDEX('Lorri 401b'!L:L,MATCH('Retirement Calculator'!A861,'Lorri 401b'!N:N,0),0)</f>
        <v>-4555775.7655701805</v>
      </c>
      <c r="S861" s="25">
        <f t="shared" ca="1" si="787"/>
        <v>-2622920.9983743173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3525.4531757812501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7820.4732791855868</v>
      </c>
      <c r="K862" s="25">
        <f t="shared" si="784"/>
        <v>20171.771259384055</v>
      </c>
      <c r="L862" s="25"/>
      <c r="N862" s="25">
        <f>'Combined Retirement'!$C$18/12</f>
        <v>39153.069999999992</v>
      </c>
      <c r="O862" s="25">
        <f t="shared" si="785"/>
        <v>11160.82546143035</v>
      </c>
      <c r="P862" s="25">
        <f t="shared" si="786"/>
        <v>27992.244538569641</v>
      </c>
      <c r="Q862" s="25">
        <f t="array" aca="1" ref="Q862" ca="1">INDEX('Isaac 401k'!L:L,MATCH('Retirement Calculator'!A862,'Isaac 401k'!N:N,0),0)</f>
        <v>1933055.2701413303</v>
      </c>
      <c r="R862" s="25">
        <f t="array" aca="1" ref="R862" ca="1">INDEX('Lorri 401b'!L:L,MATCH('Retirement Calculator'!A862,'Lorri 401b'!N:N,0),0)</f>
        <v>-4595013.9848996876</v>
      </c>
      <c r="S862" s="25">
        <f t="shared" ca="1" si="787"/>
        <v>-2661958.714758357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3525.4531757812501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7820.4732791855868</v>
      </c>
      <c r="K863" s="25">
        <f t="shared" si="784"/>
        <v>20171.771259384055</v>
      </c>
      <c r="L863" s="25"/>
      <c r="N863" s="25">
        <f>'Combined Retirement'!$C$18/12</f>
        <v>39153.069999999992</v>
      </c>
      <c r="O863" s="25">
        <f t="shared" si="785"/>
        <v>11160.82546143035</v>
      </c>
      <c r="P863" s="25">
        <f t="shared" si="786"/>
        <v>27992.244538569641</v>
      </c>
      <c r="Q863" s="25">
        <f t="array" aca="1" ref="Q863" ca="1">INDEX('Isaac 401k'!L:L,MATCH('Retirement Calculator'!A863,'Isaac 401k'!N:N,0),0)</f>
        <v>1933256.6085157369</v>
      </c>
      <c r="R863" s="25">
        <f t="array" aca="1" ref="R863" ca="1">INDEX('Lorri 401b'!L:L,MATCH('Retirement Calculator'!A863,'Lorri 401b'!N:N,0),0)</f>
        <v>-4634415.6968097342</v>
      </c>
      <c r="S863" s="25">
        <f t="shared" ca="1" si="787"/>
        <v>-2701159.0882939976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3525.4531757812501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7820.4732791855868</v>
      </c>
      <c r="K864" s="25">
        <f t="shared" si="784"/>
        <v>20171.771259384055</v>
      </c>
      <c r="L864" s="25"/>
      <c r="N864" s="25">
        <f>'Combined Retirement'!$C$18/12</f>
        <v>39153.069999999992</v>
      </c>
      <c r="O864" s="25">
        <f t="shared" si="785"/>
        <v>11160.82546143035</v>
      </c>
      <c r="P864" s="25">
        <f t="shared" si="786"/>
        <v>27992.244538569641</v>
      </c>
      <c r="Q864" s="25">
        <f t="array" aca="1" ref="Q864" ca="1">INDEX('Isaac 401k'!L:L,MATCH('Retirement Calculator'!A864,'Isaac 401k'!N:N,0),0)</f>
        <v>1933458.785800037</v>
      </c>
      <c r="R864" s="25">
        <f t="array" aca="1" ref="R864" ca="1">INDEX('Lorri 401b'!L:L,MATCH('Retirement Calculator'!A864,'Lorri 401b'!N:N,0),0)</f>
        <v>-4673981.5825194065</v>
      </c>
      <c r="S864" s="25">
        <f t="shared" ca="1" si="787"/>
        <v>-2740522.7967193695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3525.4531757812501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7820.4732791855868</v>
      </c>
      <c r="K865" s="25">
        <f t="shared" si="784"/>
        <v>20171.771259384055</v>
      </c>
      <c r="L865" s="25"/>
      <c r="N865" s="25">
        <f>'Combined Retirement'!$C$18/12</f>
        <v>39153.069999999992</v>
      </c>
      <c r="O865" s="25">
        <f t="shared" si="785"/>
        <v>11160.82546143035</v>
      </c>
      <c r="P865" s="25">
        <f t="shared" si="786"/>
        <v>27992.244538569641</v>
      </c>
      <c r="Q865" s="25">
        <f t="array" aca="1" ref="Q865" ca="1">INDEX('Isaac 401k'!L:L,MATCH('Retirement Calculator'!A865,'Isaac 401k'!N:N,0),0)</f>
        <v>1933661.8054896882</v>
      </c>
      <c r="R865" s="25">
        <f t="array" aca="1" ref="R865" ca="1">INDEX('Lorri 401b'!L:L,MATCH('Retirement Calculator'!A865,'Lorri 401b'!N:N,0),0)</f>
        <v>-4713712.3260862026</v>
      </c>
      <c r="S865" s="25">
        <f t="shared" ca="1" si="787"/>
        <v>-2780050.5205965145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3525.4531757812501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7820.4732791855868</v>
      </c>
      <c r="K866" s="25">
        <f t="shared" si="784"/>
        <v>20171.771259384055</v>
      </c>
      <c r="L866" s="25"/>
      <c r="N866" s="25">
        <f>'Combined Retirement'!$C$18/12</f>
        <v>39153.069999999992</v>
      </c>
      <c r="O866" s="25">
        <f t="shared" si="785"/>
        <v>11160.82546143035</v>
      </c>
      <c r="P866" s="25">
        <f t="shared" si="786"/>
        <v>27992.244538569641</v>
      </c>
      <c r="Q866" s="25">
        <f t="array" aca="1" ref="Q866" ca="1">INDEX('Isaac 401k'!L:L,MATCH('Retirement Calculator'!A866,'Isaac 401k'!N:N,0),0)</f>
        <v>1933865.671094713</v>
      </c>
      <c r="R866" s="25">
        <f t="array" aca="1" ref="R866" ca="1">INDEX('Lorri 401b'!L:L,MATCH('Retirement Calculator'!A866,'Lorri 401b'!N:N,0),0)</f>
        <v>-4753608.6144178603</v>
      </c>
      <c r="S866" s="25">
        <f t="shared" ca="1" si="787"/>
        <v>-2819742.9433231475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3525.4531757812501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7820.4732791855868</v>
      </c>
      <c r="K867" s="25">
        <f t="shared" si="784"/>
        <v>20171.771259384055</v>
      </c>
      <c r="L867" s="25"/>
      <c r="N867" s="25">
        <f>'Combined Retirement'!$C$18/12</f>
        <v>39153.069999999992</v>
      </c>
      <c r="O867" s="25">
        <f t="shared" si="785"/>
        <v>11160.82546143035</v>
      </c>
      <c r="P867" s="25">
        <f t="shared" si="786"/>
        <v>27992.244538569641</v>
      </c>
      <c r="Q867" s="25">
        <f t="array" aca="1" ref="Q867" ca="1">INDEX('Isaac 401k'!L:L,MATCH('Retirement Calculator'!A867,'Isaac 401k'!N:N,0),0)</f>
        <v>1934070.3861397589</v>
      </c>
      <c r="R867" s="25">
        <f t="array" aca="1" ref="R867" ca="1">INDEX('Lorri 401b'!L:L,MATCH('Retirement Calculator'!A867,'Lorri 401b'!N:N,0),0)</f>
        <v>-4793671.1372842332</v>
      </c>
      <c r="S867" s="25">
        <f t="shared" ca="1" si="787"/>
        <v>-2859600.7511444744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3525.4531757812501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7820.4732791855868</v>
      </c>
      <c r="K868" s="25">
        <f t="shared" si="784"/>
        <v>20171.771259384055</v>
      </c>
      <c r="L868" s="25"/>
      <c r="N868" s="25">
        <f>'Combined Retirement'!$C$18/12</f>
        <v>39153.069999999992</v>
      </c>
      <c r="O868" s="25">
        <f t="shared" si="785"/>
        <v>11160.82546143035</v>
      </c>
      <c r="P868" s="25">
        <f t="shared" si="786"/>
        <v>27992.244538569641</v>
      </c>
      <c r="Q868" s="25">
        <f t="array" aca="1" ref="Q868" ca="1">INDEX('Isaac 401k'!L:L,MATCH('Retirement Calculator'!A868,'Isaac 401k'!N:N,0),0)</f>
        <v>1934275.954164159</v>
      </c>
      <c r="R868" s="25">
        <f t="array" aca="1" ref="R868" ca="1">INDEX('Lorri 401b'!L:L,MATCH('Retirement Calculator'!A868,'Lorri 401b'!N:N,0),0)</f>
        <v>-4833900.5873292163</v>
      </c>
      <c r="S868" s="25">
        <f t="shared" ca="1" si="787"/>
        <v>-2899624.6331650573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3525.4531757812501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7820.4732791855868</v>
      </c>
      <c r="K869" s="25">
        <f t="shared" si="784"/>
        <v>20171.771259384055</v>
      </c>
      <c r="L869" s="25"/>
      <c r="N869" s="25">
        <f>'Combined Retirement'!$C$18/12</f>
        <v>39153.069999999992</v>
      </c>
      <c r="O869" s="25">
        <f t="shared" si="785"/>
        <v>11160.82546143035</v>
      </c>
      <c r="P869" s="25">
        <f t="shared" si="786"/>
        <v>27992.244538569641</v>
      </c>
      <c r="Q869" s="25">
        <f t="array" aca="1" ref="Q869" ca="1">INDEX('Isaac 401k'!L:L,MATCH('Retirement Calculator'!A869,'Isaac 401k'!N:N,0),0)</f>
        <v>1934482.3787219941</v>
      </c>
      <c r="R869" s="25">
        <f t="array" aca="1" ref="R869" ca="1">INDEX('Lorri 401b'!L:L,MATCH('Retirement Calculator'!A869,'Lorri 401b'!N:N,0),0)</f>
        <v>-4874297.6600827193</v>
      </c>
      <c r="S869" s="25">
        <f t="shared" ca="1" si="787"/>
        <v>-2939815.2813607249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3525.4531757812501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7820.4732791855868</v>
      </c>
      <c r="K870" s="25">
        <f t="shared" si="784"/>
        <v>20171.771259384055</v>
      </c>
      <c r="L870" s="25"/>
      <c r="N870" s="25">
        <f>'Combined Retirement'!$C$18/12</f>
        <v>39153.069999999992</v>
      </c>
      <c r="O870" s="25">
        <f t="shared" si="785"/>
        <v>11160.82546143035</v>
      </c>
      <c r="P870" s="25">
        <f t="shared" si="786"/>
        <v>27992.244538569641</v>
      </c>
      <c r="Q870" s="25">
        <f t="array" aca="1" ref="Q870" ca="1">INDEX('Isaac 401k'!L:L,MATCH('Retirement Calculator'!A870,'Isaac 401k'!N:N,0),0)</f>
        <v>1934689.6633821535</v>
      </c>
      <c r="R870" s="25">
        <f t="array" aca="1" ref="R870" ca="1">INDEX('Lorri 401b'!L:L,MATCH('Retirement Calculator'!A870,'Lorri 401b'!N:N,0),0)</f>
        <v>-4914863.053972696</v>
      </c>
      <c r="S870" s="25">
        <f t="shared" ca="1" si="787"/>
        <v>-2980173.3905905425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3525.4531757812501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7820.4732791855868</v>
      </c>
      <c r="K871" s="25">
        <f t="shared" si="784"/>
        <v>20171.771259384055</v>
      </c>
      <c r="L871" s="25"/>
      <c r="N871" s="25">
        <f>'Combined Retirement'!$C$18/12</f>
        <v>39153.069999999992</v>
      </c>
      <c r="O871" s="25">
        <f t="shared" si="785"/>
        <v>11160.82546143035</v>
      </c>
      <c r="P871" s="25">
        <f t="shared" si="786"/>
        <v>27992.244538569641</v>
      </c>
      <c r="Q871" s="25">
        <f t="array" aca="1" ref="Q871" ca="1">INDEX('Isaac 401k'!L:L,MATCH('Retirement Calculator'!A871,'Isaac 401k'!N:N,0),0)</f>
        <v>1934897.8117283969</v>
      </c>
      <c r="R871" s="25">
        <f t="array" aca="1" ref="R871" ca="1">INDEX('Lorri 401b'!L:L,MATCH('Retirement Calculator'!A871,'Lorri 401b'!N:N,0),0)</f>
        <v>-4955597.4703372139</v>
      </c>
      <c r="S871" s="25">
        <f t="shared" ca="1" si="787"/>
        <v>-3020699.658608817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3525.4531757812501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7820.4732791855868</v>
      </c>
      <c r="K872" s="25">
        <f t="shared" si="784"/>
        <v>20171.771259384055</v>
      </c>
      <c r="L872" s="25"/>
      <c r="N872" s="25">
        <f>'Combined Retirement'!$C$18/12</f>
        <v>39153.069999999992</v>
      </c>
      <c r="O872" s="25">
        <f t="shared" si="785"/>
        <v>11160.82546143035</v>
      </c>
      <c r="P872" s="25">
        <f t="shared" si="786"/>
        <v>27992.244538569641</v>
      </c>
      <c r="Q872" s="25">
        <f t="array" aca="1" ref="Q872" ca="1">INDEX('Isaac 401k'!L:L,MATCH('Retirement Calculator'!A872,'Isaac 401k'!N:N,0),0)</f>
        <v>1935106.8273594163</v>
      </c>
      <c r="R872" s="25">
        <f t="array" aca="1" ref="R872" ca="1">INDEX('Lorri 401b'!L:L,MATCH('Retirement Calculator'!A872,'Lorri 401b'!N:N,0),0)</f>
        <v>-4996501.6134365844</v>
      </c>
      <c r="S872" s="25">
        <f t="shared" ca="1" si="787"/>
        <v>-3061394.7860771678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3525.4531757812501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7820.4732791855868</v>
      </c>
      <c r="K873" s="25">
        <f t="shared" si="784"/>
        <v>20171.771259384055</v>
      </c>
      <c r="L873" s="25"/>
      <c r="N873" s="25">
        <f>'Combined Retirement'!$C$18/12</f>
        <v>39153.069999999992</v>
      </c>
      <c r="O873" s="25">
        <f t="shared" si="785"/>
        <v>11160.82546143035</v>
      </c>
      <c r="P873" s="25">
        <f t="shared" si="786"/>
        <v>27992.244538569641</v>
      </c>
      <c r="Q873" s="25">
        <f t="array" aca="1" ref="Q873" ca="1">INDEX('Isaac 401k'!L:L,MATCH('Retirement Calculator'!A873,'Isaac 401k'!N:N,0),0)</f>
        <v>1935316.7138888983</v>
      </c>
      <c r="R873" s="25">
        <f t="array" aca="1" ref="R873" ca="1">INDEX('Lorri 401b'!L:L,MATCH('Retirement Calculator'!A873,'Lorri 401b'!N:N,0),0)</f>
        <v>-5037576.190465535</v>
      </c>
      <c r="S873" s="25">
        <f t="shared" ca="1" si="787"/>
        <v>-3102259.4765766365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3525.4531757812501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7820.4732791855868</v>
      </c>
      <c r="K874" s="25">
        <f t="shared" si="784"/>
        <v>20171.771259384055</v>
      </c>
      <c r="L874" s="25"/>
      <c r="N874" s="25">
        <f>'Combined Retirement'!$C$18/12</f>
        <v>39153.069999999992</v>
      </c>
      <c r="O874" s="25">
        <f t="shared" si="785"/>
        <v>11160.82546143035</v>
      </c>
      <c r="P874" s="25">
        <f t="shared" si="786"/>
        <v>27992.244538569641</v>
      </c>
      <c r="Q874" s="25">
        <f t="array" aca="1" ref="Q874" ca="1">INDEX('Isaac 401k'!L:L,MATCH('Retirement Calculator'!A874,'Isaac 401k'!N:N,0),0)</f>
        <v>1935527.4749455864</v>
      </c>
      <c r="R874" s="25">
        <f t="array" aca="1" ref="R874" ca="1">INDEX('Lorri 401b'!L:L,MATCH('Retirement Calculator'!A874,'Lorri 401b'!N:N,0),0)</f>
        <v>-5078821.9115654398</v>
      </c>
      <c r="S874" s="25">
        <f t="shared" ca="1" si="787"/>
        <v>-3143294.4366198536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3525.4531757812501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7820.4732791855868</v>
      </c>
      <c r="K875" s="25">
        <f t="shared" si="784"/>
        <v>20171.771259384055</v>
      </c>
      <c r="L875" s="25"/>
      <c r="N875" s="25">
        <f>'Combined Retirement'!$C$18/12</f>
        <v>39153.069999999992</v>
      </c>
      <c r="O875" s="25">
        <f t="shared" si="785"/>
        <v>11160.82546143035</v>
      </c>
      <c r="P875" s="25">
        <f t="shared" si="786"/>
        <v>27992.244538569641</v>
      </c>
      <c r="Q875" s="25">
        <f t="array" aca="1" ref="Q875" ca="1">INDEX('Isaac 401k'!L:L,MATCH('Retirement Calculator'!A875,'Isaac 401k'!N:N,0),0)</f>
        <v>1935739.1141733441</v>
      </c>
      <c r="R875" s="25">
        <f t="array" aca="1" ref="R875" ca="1">INDEX('Lorri 401b'!L:L,MATCH('Retirement Calculator'!A875,'Lorri 401b'!N:N,0),0)</f>
        <v>-5120239.4898365941</v>
      </c>
      <c r="S875" s="25">
        <f t="shared" ca="1" si="787"/>
        <v>-3184500.3756632498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3525.4531757812501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7820.4732791855868</v>
      </c>
      <c r="K876" s="25">
        <f t="shared" si="784"/>
        <v>20171.771259384055</v>
      </c>
      <c r="L876" s="25"/>
      <c r="N876" s="25">
        <f>'Combined Retirement'!$C$18/12</f>
        <v>39153.069999999992</v>
      </c>
      <c r="O876" s="25">
        <f t="shared" si="785"/>
        <v>11160.82546143035</v>
      </c>
      <c r="P876" s="25">
        <f t="shared" si="786"/>
        <v>27992.244538569641</v>
      </c>
      <c r="Q876" s="25">
        <f t="array" aca="1" ref="Q876" ca="1">INDEX('Isaac 401k'!L:L,MATCH('Retirement Calculator'!A876,'Isaac 401k'!N:N,0),0)</f>
        <v>1935951.6352312176</v>
      </c>
      <c r="R876" s="25">
        <f t="array" aca="1" ref="R876" ca="1">INDEX('Lorri 401b'!L:L,MATCH('Retirement Calculator'!A876,'Lorri 401b'!N:N,0),0)</f>
        <v>-5161829.641350545</v>
      </c>
      <c r="S876" s="25">
        <f t="shared" ca="1" si="787"/>
        <v>-3225878.0061193276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3525.4531757812501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7820.4732791855868</v>
      </c>
      <c r="K877" s="25">
        <f t="shared" si="784"/>
        <v>20171.771259384055</v>
      </c>
      <c r="L877" s="25"/>
      <c r="N877" s="25">
        <f>'Combined Retirement'!$C$18/12</f>
        <v>39153.069999999992</v>
      </c>
      <c r="O877" s="25">
        <f t="shared" si="785"/>
        <v>11160.82546143035</v>
      </c>
      <c r="P877" s="25">
        <f t="shared" si="786"/>
        <v>27992.244538569641</v>
      </c>
      <c r="Q877" s="25">
        <f t="array" aca="1" ref="Q877" ca="1">INDEX('Isaac 401k'!L:L,MATCH('Retirement Calculator'!A877,'Isaac 401k'!N:N,0),0)</f>
        <v>1936165.0417934989</v>
      </c>
      <c r="R877" s="25">
        <f t="array" aca="1" ref="R877" ca="1">INDEX('Lorri 401b'!L:L,MATCH('Retirement Calculator'!A877,'Lorri 401b'!N:N,0),0)</f>
        <v>-5203593.085162471</v>
      </c>
      <c r="S877" s="25">
        <f t="shared" ca="1" si="787"/>
        <v>-3267428.0433689719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3525.4531757812501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7820.4732791855868</v>
      </c>
      <c r="K878" s="25">
        <f t="shared" si="784"/>
        <v>20171.771259384055</v>
      </c>
      <c r="L878" s="25"/>
      <c r="N878" s="25">
        <f>'Combined Retirement'!$C$18/12</f>
        <v>39153.069999999992</v>
      </c>
      <c r="O878" s="25">
        <f t="shared" si="785"/>
        <v>11160.82546143035</v>
      </c>
      <c r="P878" s="25">
        <f t="shared" si="786"/>
        <v>27992.244538569641</v>
      </c>
      <c r="Q878" s="25">
        <f t="array" aca="1" ref="Q878" ca="1">INDEX('Isaac 401k'!L:L,MATCH('Retirement Calculator'!A878,'Isaac 401k'!N:N,0),0)</f>
        <v>1936379.3375497896</v>
      </c>
      <c r="R878" s="25">
        <f t="array" aca="1" ref="R878" ca="1">INDEX('Lorri 401b'!L:L,MATCH('Retirement Calculator'!A878,'Lorri 401b'!N:N,0),0)</f>
        <v>-5245530.5433236128</v>
      </c>
      <c r="S878" s="25">
        <f t="shared" ca="1" si="787"/>
        <v>-3309151.205773823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3525.4531757812501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7820.4732791855868</v>
      </c>
      <c r="K879" s="25">
        <f t="shared" si="784"/>
        <v>20171.771259384055</v>
      </c>
      <c r="L879" s="25"/>
      <c r="N879" s="25">
        <f>'Combined Retirement'!$C$18/12</f>
        <v>39153.069999999992</v>
      </c>
      <c r="O879" s="25">
        <f t="shared" si="785"/>
        <v>11160.82546143035</v>
      </c>
      <c r="P879" s="25">
        <f t="shared" si="786"/>
        <v>27992.244538569641</v>
      </c>
      <c r="Q879" s="25">
        <f t="array" aca="1" ref="Q879" ca="1">INDEX('Isaac 401k'!L:L,MATCH('Retirement Calculator'!A879,'Isaac 401k'!N:N,0),0)</f>
        <v>1936594.5262050647</v>
      </c>
      <c r="R879" s="25">
        <f t="array" aca="1" ref="R879" ca="1">INDEX('Lorri 401b'!L:L,MATCH('Retirement Calculator'!A879,'Lorri 401b'!N:N,0),0)</f>
        <v>-5287642.7408937598</v>
      </c>
      <c r="S879" s="25">
        <f t="shared" ca="1" si="787"/>
        <v>-3351048.214688695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3525.4531757812501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7820.4732791855868</v>
      </c>
      <c r="K880" s="25">
        <f t="shared" si="784"/>
        <v>20171.771259384055</v>
      </c>
      <c r="L880" s="25"/>
      <c r="N880" s="25">
        <f>'Combined Retirement'!$C$18/12</f>
        <v>39153.069999999992</v>
      </c>
      <c r="O880" s="25">
        <f t="shared" si="785"/>
        <v>11160.82546143035</v>
      </c>
      <c r="P880" s="25">
        <f t="shared" si="786"/>
        <v>27992.244538569641</v>
      </c>
      <c r="Q880" s="25">
        <f t="array" aca="1" ref="Q880" ca="1">INDEX('Isaac 401k'!L:L,MATCH('Retirement Calculator'!A880,'Isaac 401k'!N:N,0),0)</f>
        <v>1936810.6114797369</v>
      </c>
      <c r="R880" s="25">
        <f t="array" aca="1" ref="R880" ca="1">INDEX('Lorri 401b'!L:L,MATCH('Retirement Calculator'!A880,'Lorri 401b'!N:N,0),0)</f>
        <v>-5329930.4059537817</v>
      </c>
      <c r="S880" s="25">
        <f t="shared" ca="1" si="787"/>
        <v>-3393119.7944740448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3525.4531757812501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7820.4732791855868</v>
      </c>
      <c r="K881" s="25">
        <f t="shared" si="784"/>
        <v>20171.771259384055</v>
      </c>
      <c r="L881" s="25"/>
      <c r="N881" s="25">
        <f>'Combined Retirement'!$C$18/12</f>
        <v>39153.069999999992</v>
      </c>
      <c r="O881" s="25">
        <f t="shared" si="785"/>
        <v>11160.82546143035</v>
      </c>
      <c r="P881" s="25">
        <f t="shared" si="786"/>
        <v>27992.244538569641</v>
      </c>
      <c r="Q881" s="25">
        <f t="array" aca="1" ref="Q881" ca="1">INDEX('Isaac 401k'!L:L,MATCH('Retirement Calculator'!A881,'Isaac 401k'!N:N,0),0)</f>
        <v>1937027.5971097203</v>
      </c>
      <c r="R881" s="25">
        <f t="array" aca="1" ref="R881" ca="1">INDEX('Lorri 401b'!L:L,MATCH('Retirement Calculator'!A881,'Lorri 401b'!N:N,0),0)</f>
        <v>-5372394.2696182206</v>
      </c>
      <c r="S881" s="25">
        <f t="shared" ca="1" si="787"/>
        <v>-3435366.6725085005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3525.4531757812501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7820.4732791855868</v>
      </c>
      <c r="K882" s="25">
        <f t="shared" si="784"/>
        <v>20171.771259384055</v>
      </c>
      <c r="L882" s="25"/>
      <c r="N882" s="25">
        <f>'Combined Retirement'!$C$18/12</f>
        <v>39153.069999999992</v>
      </c>
      <c r="O882" s="25">
        <f t="shared" si="785"/>
        <v>11160.82546143035</v>
      </c>
      <c r="P882" s="25">
        <f t="shared" si="786"/>
        <v>27992.244538569641</v>
      </c>
      <c r="Q882" s="25">
        <f t="array" aca="1" ref="Q882" ca="1">INDEX('Isaac 401k'!L:L,MATCH('Retirement Calculator'!A882,'Isaac 401k'!N:N,0),0)</f>
        <v>1937245.4868464954</v>
      </c>
      <c r="R882" s="25">
        <f t="array" aca="1" ref="R882" ca="1">INDEX('Lorri 401b'!L:L,MATCH('Retirement Calculator'!A882,'Lorri 401b'!N:N,0),0)</f>
        <v>-5415035.0660479283</v>
      </c>
      <c r="S882" s="25">
        <f t="shared" ca="1" si="787"/>
        <v>-3477789.5792014329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3525.4531757812501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7820.4732791855868</v>
      </c>
      <c r="K883" s="25">
        <f t="shared" si="784"/>
        <v>20171.771259384055</v>
      </c>
      <c r="L883" s="25"/>
      <c r="N883" s="25">
        <f>'Combined Retirement'!$C$18/12</f>
        <v>39153.069999999992</v>
      </c>
      <c r="O883" s="25">
        <f t="shared" si="785"/>
        <v>11160.82546143035</v>
      </c>
      <c r="P883" s="25">
        <f t="shared" si="786"/>
        <v>27992.244538569641</v>
      </c>
      <c r="Q883" s="25">
        <f t="array" aca="1" ref="Q883" ca="1">INDEX('Isaac 401k'!L:L,MATCH('Retirement Calculator'!A883,'Isaac 401k'!N:N,0),0)</f>
        <v>1937464.2844571737</v>
      </c>
      <c r="R883" s="25">
        <f t="array" aca="1" ref="R883" ca="1">INDEX('Lorri 401b'!L:L,MATCH('Retirement Calculator'!A883,'Lorri 401b'!N:N,0),0)</f>
        <v>-5457853.5324627599</v>
      </c>
      <c r="S883" s="25">
        <f t="shared" ca="1" si="787"/>
        <v>-3520389.2480055862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3525.4531757812501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7820.4732791855868</v>
      </c>
      <c r="K884" s="25">
        <f t="shared" si="784"/>
        <v>20171.771259384055</v>
      </c>
      <c r="L884" s="25"/>
      <c r="N884" s="25">
        <f>'Combined Retirement'!$C$18/12</f>
        <v>39153.069999999992</v>
      </c>
      <c r="O884" s="25">
        <f t="shared" si="785"/>
        <v>11160.82546143035</v>
      </c>
      <c r="P884" s="25">
        <f t="shared" si="786"/>
        <v>27992.244538569641</v>
      </c>
      <c r="Q884" s="25">
        <f t="array" aca="1" ref="Q884" ca="1">INDEX('Isaac 401k'!L:L,MATCH('Retirement Calculator'!A884,'Isaac 401k'!N:N,0),0)</f>
        <v>1937683.9937245629</v>
      </c>
      <c r="R884" s="25">
        <f t="array" aca="1" ref="R884" ca="1">INDEX('Lorri 401b'!L:L,MATCH('Retirement Calculator'!A884,'Lorri 401b'!N:N,0),0)</f>
        <v>-5500850.4091543201</v>
      </c>
      <c r="S884" s="25">
        <f t="shared" ca="1" si="787"/>
        <v>-3563166.415429757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3525.4531757812501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7820.4732791855868</v>
      </c>
      <c r="K885" s="25">
        <f t="shared" si="784"/>
        <v>20171.771259384055</v>
      </c>
      <c r="L885" s="25"/>
      <c r="N885" s="25">
        <f>'Combined Retirement'!$C$18/12</f>
        <v>39153.069999999992</v>
      </c>
      <c r="O885" s="25">
        <f t="shared" si="785"/>
        <v>11160.82546143035</v>
      </c>
      <c r="P885" s="25">
        <f t="shared" si="786"/>
        <v>27992.244538569641</v>
      </c>
      <c r="Q885" s="25">
        <f t="array" aca="1" ref="Q885" ca="1">INDEX('Isaac 401k'!L:L,MATCH('Retirement Calculator'!A885,'Isaac 401k'!N:N,0),0)</f>
        <v>1937904.618447233</v>
      </c>
      <c r="R885" s="25">
        <f t="array" aca="1" ref="R885" ca="1">INDEX('Lorri 401b'!L:L,MATCH('Retirement Calculator'!A885,'Lorri 401b'!N:N,0),0)</f>
        <v>-5544026.4394987617</v>
      </c>
      <c r="S885" s="25">
        <f t="shared" ca="1" si="787"/>
        <v>-3606121.8210515287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3525.4531757812501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7820.4732791855868</v>
      </c>
      <c r="K886" s="25">
        <f t="shared" si="784"/>
        <v>20171.771259384055</v>
      </c>
      <c r="L886" s="25"/>
      <c r="N886" s="25">
        <f>'Combined Retirement'!$C$18/12</f>
        <v>39153.069999999992</v>
      </c>
      <c r="O886" s="25">
        <f t="shared" si="785"/>
        <v>11160.82546143035</v>
      </c>
      <c r="P886" s="25">
        <f t="shared" si="786"/>
        <v>27992.244538569641</v>
      </c>
      <c r="Q886" s="25">
        <f t="array" aca="1" ref="Q886" ca="1">INDEX('Isaac 401k'!L:L,MATCH('Retirement Calculator'!A886,'Isaac 401k'!N:N,0),0)</f>
        <v>1938126.162439581</v>
      </c>
      <c r="R886" s="25">
        <f t="array" aca="1" ref="R886" ca="1">INDEX('Lorri 401b'!L:L,MATCH('Retirement Calculator'!A886,'Lorri 401b'!N:N,0),0)</f>
        <v>-5587382.3699696381</v>
      </c>
      <c r="S886" s="25">
        <f t="shared" ca="1" si="787"/>
        <v>-3649256.2075300571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3525.4531757812501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7820.4732791855868</v>
      </c>
      <c r="K887" s="25">
        <f t="shared" si="784"/>
        <v>20171.771259384055</v>
      </c>
      <c r="L887" s="25"/>
      <c r="N887" s="25">
        <f>'Combined Retirement'!$C$18/12</f>
        <v>39153.069999999992</v>
      </c>
      <c r="O887" s="25">
        <f t="shared" si="785"/>
        <v>11160.82546143035</v>
      </c>
      <c r="P887" s="25">
        <f t="shared" si="786"/>
        <v>27992.244538569641</v>
      </c>
      <c r="Q887" s="25">
        <f t="array" aca="1" ref="Q887" ca="1">INDEX('Isaac 401k'!L:L,MATCH('Retirement Calculator'!A887,'Isaac 401k'!N:N,0),0)</f>
        <v>1938348.6295318971</v>
      </c>
      <c r="R887" s="25">
        <f t="array" aca="1" ref="R887" ca="1">INDEX('Lorri 401b'!L:L,MATCH('Retirement Calculator'!A887,'Lorri 401b'!N:N,0),0)</f>
        <v>-5630918.9501508102</v>
      </c>
      <c r="S887" s="25">
        <f t="shared" ca="1" si="787"/>
        <v>-3692570.320618913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3525.4531757812501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7820.4732791855868</v>
      </c>
      <c r="K888" s="25">
        <f t="shared" si="784"/>
        <v>20171.771259384055</v>
      </c>
      <c r="L888" s="25"/>
      <c r="N888" s="25">
        <f>'Combined Retirement'!$C$18/12</f>
        <v>39153.069999999992</v>
      </c>
      <c r="O888" s="25">
        <f t="shared" si="785"/>
        <v>11160.82546143035</v>
      </c>
      <c r="P888" s="25">
        <f t="shared" si="786"/>
        <v>27992.244538569641</v>
      </c>
      <c r="Q888" s="25">
        <f t="array" aca="1" ref="Q888" ca="1">INDEX('Isaac 401k'!L:L,MATCH('Retirement Calculator'!A888,'Isaac 401k'!N:N,0),0)</f>
        <v>1938572.0235704312</v>
      </c>
      <c r="R888" s="25">
        <f t="array" aca="1" ref="R888" ca="1">INDEX('Lorri 401b'!L:L,MATCH('Retirement Calculator'!A888,'Lorri 401b'!N:N,0),0)</f>
        <v>-5674636.9327494036</v>
      </c>
      <c r="S888" s="25">
        <f t="shared" ca="1" si="787"/>
        <v>-3736064.9091789722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3525.4531757812501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7820.4732791855868</v>
      </c>
      <c r="K889" s="25">
        <f t="shared" si="784"/>
        <v>20171.771259384055</v>
      </c>
      <c r="L889" s="25"/>
      <c r="N889" s="25">
        <f>'Combined Retirement'!$C$18/12</f>
        <v>39153.069999999992</v>
      </c>
      <c r="O889" s="25">
        <f t="shared" si="785"/>
        <v>11160.82546143035</v>
      </c>
      <c r="P889" s="25">
        <f t="shared" si="786"/>
        <v>27992.244538569641</v>
      </c>
      <c r="Q889" s="25">
        <f t="array" aca="1" ref="Q889" ca="1">INDEX('Isaac 401k'!L:L,MATCH('Retirement Calculator'!A889,'Isaac 401k'!N:N,0),0)</f>
        <v>1938796.3484174591</v>
      </c>
      <c r="R889" s="25">
        <f t="array" aca="1" ref="R889" ca="1">INDEX('Lorri 401b'!L:L,MATCH('Retirement Calculator'!A889,'Lorri 401b'!N:N,0),0)</f>
        <v>-5718537.0736088241</v>
      </c>
      <c r="S889" s="25">
        <f t="shared" ca="1" si="787"/>
        <v>-3779740.725191365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3525.4531757812501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7820.4732791855868</v>
      </c>
      <c r="K890" s="25">
        <f t="shared" si="784"/>
        <v>20171.771259384055</v>
      </c>
      <c r="L890" s="25"/>
      <c r="N890" s="25">
        <f>'Combined Retirement'!$C$18/12</f>
        <v>39153.069999999992</v>
      </c>
      <c r="O890" s="25">
        <f t="shared" si="785"/>
        <v>11160.82546143035</v>
      </c>
      <c r="P890" s="25">
        <f t="shared" si="786"/>
        <v>27992.244538569641</v>
      </c>
      <c r="Q890" s="25">
        <f t="array" aca="1" ref="Q890" ca="1">INDEX('Isaac 401k'!L:L,MATCH('Retirement Calculator'!A890,'Isaac 401k'!N:N,0),0)</f>
        <v>1939021.6079513496</v>
      </c>
      <c r="R890" s="25">
        <f t="array" aca="1" ref="R890" ca="1">INDEX('Lorri 401b'!L:L,MATCH('Retirement Calculator'!A890,'Lorri 401b'!N:N,0),0)</f>
        <v>-5762620.1317218263</v>
      </c>
      <c r="S890" s="25">
        <f t="shared" ca="1" si="787"/>
        <v>-3823598.5237704767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3525.4531757812501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7820.4732791855868</v>
      </c>
      <c r="K891" s="25">
        <f t="shared" si="784"/>
        <v>20171.771259384055</v>
      </c>
      <c r="L891" s="25"/>
      <c r="N891" s="25">
        <f>'Combined Retirement'!$C$18/12</f>
        <v>39153.069999999992</v>
      </c>
      <c r="O891" s="25">
        <f t="shared" si="785"/>
        <v>11160.82546143035</v>
      </c>
      <c r="P891" s="25">
        <f t="shared" si="786"/>
        <v>27992.244538569641</v>
      </c>
      <c r="Q891" s="25">
        <f t="array" aca="1" ref="Q891" ca="1">INDEX('Isaac 401k'!L:L,MATCH('Retirement Calculator'!A891,'Isaac 401k'!N:N,0),0)</f>
        <v>1939247.8060666313</v>
      </c>
      <c r="R891" s="25">
        <f t="array" aca="1" ref="R891" ca="1">INDEX('Lorri 401b'!L:L,MATCH('Retirement Calculator'!A891,'Lorri 401b'!N:N,0),0)</f>
        <v>-5806886.8692436321</v>
      </c>
      <c r="S891" s="25">
        <f t="shared" ca="1" si="787"/>
        <v>-3867639.0631770007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3525.4531757812501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7820.4732791855868</v>
      </c>
      <c r="K892" s="25">
        <f t="shared" si="784"/>
        <v>20171.771259384055</v>
      </c>
      <c r="L892" s="25"/>
      <c r="N892" s="25">
        <f>'Combined Retirement'!$C$18/12</f>
        <v>39153.069999999992</v>
      </c>
      <c r="O892" s="25">
        <f t="shared" si="785"/>
        <v>11160.82546143035</v>
      </c>
      <c r="P892" s="25">
        <f t="shared" si="786"/>
        <v>27992.244538569641</v>
      </c>
      <c r="Q892" s="25">
        <f t="array" aca="1" ref="Q892" ca="1">INDEX('Isaac 401k'!L:L,MATCH('Retirement Calculator'!A892,'Isaac 401k'!N:N,0),0)</f>
        <v>1939474.9466740601</v>
      </c>
      <c r="R892" s="25">
        <f t="array" aca="1" ref="R892" ca="1">INDEX('Lorri 401b'!L:L,MATCH('Retirement Calculator'!A892,'Lorri 401b'!N:N,0),0)</f>
        <v>-5851338.0515051121</v>
      </c>
      <c r="S892" s="25">
        <f t="shared" ca="1" si="787"/>
        <v>-3911863.104831052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3525.4531757812501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7820.4732791855868</v>
      </c>
      <c r="K893" s="25">
        <f t="shared" si="784"/>
        <v>20171.771259384055</v>
      </c>
      <c r="L893" s="25"/>
      <c r="N893" s="25">
        <f>'Combined Retirement'!$C$18/12</f>
        <v>39153.069999999992</v>
      </c>
      <c r="O893" s="25">
        <f t="shared" si="785"/>
        <v>11160.82546143035</v>
      </c>
      <c r="P893" s="25">
        <f t="shared" si="786"/>
        <v>27992.244538569641</v>
      </c>
      <c r="Q893" s="25">
        <f t="array" aca="1" ref="Q893" ca="1">INDEX('Isaac 401k'!L:L,MATCH('Retirement Calculator'!A893,'Isaac 401k'!N:N,0),0)</f>
        <v>1939703.0337006864</v>
      </c>
      <c r="R893" s="25">
        <f t="array" aca="1" ref="R893" ca="1">INDEX('Lorri 401b'!L:L,MATCH('Retirement Calculator'!A893,'Lorri 401b'!N:N,0),0)</f>
        <v>-5895974.4470260153</v>
      </c>
      <c r="S893" s="25">
        <f t="shared" ca="1" si="787"/>
        <v>-3956271.4133253288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3525.4531757812501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7820.4732791855868</v>
      </c>
      <c r="K894" s="25">
        <f t="shared" si="784"/>
        <v>20171.771259384055</v>
      </c>
      <c r="L894" s="25"/>
      <c r="N894" s="25">
        <f>'Combined Retirement'!$C$18/12</f>
        <v>39153.069999999992</v>
      </c>
      <c r="O894" s="25">
        <f t="shared" si="785"/>
        <v>11160.82546143035</v>
      </c>
      <c r="P894" s="25">
        <f t="shared" si="786"/>
        <v>27992.244538569641</v>
      </c>
      <c r="Q894" s="25">
        <f t="array" aca="1" ref="Q894" ca="1">INDEX('Isaac 401k'!L:L,MATCH('Retirement Calculator'!A894,'Isaac 401k'!N:N,0),0)</f>
        <v>1939932.0710899238</v>
      </c>
      <c r="R894" s="25">
        <f t="array" aca="1" ref="R894" ca="1">INDEX('Lorri 401b'!L:L,MATCH('Retirement Calculator'!A894,'Lorri 401b'!N:N,0),0)</f>
        <v>-5940796.8275282551</v>
      </c>
      <c r="S894" s="25">
        <f t="shared" ca="1" si="787"/>
        <v>-4000864.7564383312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3525.4531757812501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7820.4732791855868</v>
      </c>
      <c r="K895" s="25">
        <f t="shared" si="784"/>
        <v>20171.771259384055</v>
      </c>
      <c r="L895" s="25"/>
      <c r="N895" s="25">
        <f>'Combined Retirement'!$C$18/12</f>
        <v>39153.069999999992</v>
      </c>
      <c r="O895" s="25">
        <f t="shared" si="785"/>
        <v>11160.82546143035</v>
      </c>
      <c r="P895" s="25">
        <f t="shared" si="786"/>
        <v>27992.244538569641</v>
      </c>
      <c r="Q895" s="25">
        <f t="array" aca="1" ref="Q895" ca="1">INDEX('Isaac 401k'!L:L,MATCH('Retirement Calculator'!A895,'Isaac 401k'!N:N,0),0)</f>
        <v>1940162.0628016163</v>
      </c>
      <c r="R895" s="25">
        <f t="array" aca="1" ref="R895" ca="1">INDEX('Lorri 401b'!L:L,MATCH('Retirement Calculator'!A895,'Lorri 401b'!N:N,0),0)</f>
        <v>-5985805.9679492544</v>
      </c>
      <c r="S895" s="25">
        <f t="shared" ca="1" si="787"/>
        <v>-4045643.9051476382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3525.4531757812501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7820.4732791855868</v>
      </c>
      <c r="K896" s="25">
        <f t="shared" si="784"/>
        <v>20171.771259384055</v>
      </c>
      <c r="L896" s="25"/>
      <c r="N896" s="25">
        <f>'Combined Retirement'!$C$18/12</f>
        <v>39153.069999999992</v>
      </c>
      <c r="O896" s="25">
        <f t="shared" si="785"/>
        <v>11160.82546143035</v>
      </c>
      <c r="P896" s="25">
        <f t="shared" si="786"/>
        <v>27992.244538569641</v>
      </c>
      <c r="Q896" s="25">
        <f t="array" aca="1" ref="Q896" ca="1">INDEX('Isaac 401k'!L:L,MATCH('Retirement Calculator'!A896,'Isaac 401k'!N:N,0),0)</f>
        <v>1940393.0128121076</v>
      </c>
      <c r="R896" s="25">
        <f t="array" aca="1" ref="R896" ca="1">INDEX('Lorri 401b'!L:L,MATCH('Retirement Calculator'!A896,'Lorri 401b'!N:N,0),0)</f>
        <v>-6031002.646455341</v>
      </c>
      <c r="S896" s="25">
        <f t="shared" ca="1" si="787"/>
        <v>-4090609.6336432332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3525.4531757812501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7820.4732791855868</v>
      </c>
      <c r="K897" s="25">
        <f t="shared" si="784"/>
        <v>20171.771259384055</v>
      </c>
      <c r="L897" s="25"/>
      <c r="N897" s="25">
        <f>'Combined Retirement'!$C$18/12</f>
        <v>39153.069999999992</v>
      </c>
      <c r="O897" s="25">
        <f t="shared" si="785"/>
        <v>11160.82546143035</v>
      </c>
      <c r="P897" s="25">
        <f t="shared" si="786"/>
        <v>27992.244538569641</v>
      </c>
      <c r="Q897" s="25">
        <f t="array" aca="1" ref="Q897" ca="1">INDEX('Isaac 401k'!L:L,MATCH('Retirement Calculator'!A897,'Isaac 401k'!N:N,0),0)</f>
        <v>1940624.9251143092</v>
      </c>
      <c r="R897" s="25">
        <f t="array" aca="1" ref="R897" ca="1">INDEX('Lorri 401b'!L:L,MATCH('Retirement Calculator'!A897,'Lorri 401b'!N:N,0),0)</f>
        <v>-6076387.6444552029</v>
      </c>
      <c r="S897" s="25">
        <f t="shared" ca="1" si="787"/>
        <v>-4135762.7193408934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3525.4531757812501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7820.4732791855868</v>
      </c>
      <c r="K898" s="25">
        <f t="shared" si="784"/>
        <v>20171.771259384055</v>
      </c>
      <c r="L898" s="25"/>
      <c r="N898" s="25">
        <f>'Combined Retirement'!$C$18/12</f>
        <v>39153.069999999992</v>
      </c>
      <c r="O898" s="25">
        <f t="shared" si="785"/>
        <v>11160.82546143035</v>
      </c>
      <c r="P898" s="25">
        <f t="shared" si="786"/>
        <v>27992.244538569641</v>
      </c>
      <c r="Q898" s="25">
        <f t="array" aca="1" ref="Q898" ca="1">INDEX('Isaac 401k'!L:L,MATCH('Retirement Calculator'!A898,'Isaac 401k'!N:N,0),0)</f>
        <v>1940857.8037177699</v>
      </c>
      <c r="R898" s="25">
        <f t="array" aca="1" ref="R898" ca="1">INDEX('Lorri 401b'!L:L,MATCH('Retirement Calculator'!A898,'Lorri 401b'!N:N,0),0)</f>
        <v>-6121961.7466133982</v>
      </c>
      <c r="S898" s="25">
        <f t="shared" ca="1" si="787"/>
        <v>-4181103.9428956285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3525.4531757812501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7820.4732791855868</v>
      </c>
      <c r="K899" s="25">
        <f t="shared" si="784"/>
        <v>20171.771259384055</v>
      </c>
      <c r="L899" s="25"/>
      <c r="N899" s="25">
        <f>'Combined Retirement'!$C$18/12</f>
        <v>39153.069999999992</v>
      </c>
      <c r="O899" s="25">
        <f t="shared" si="785"/>
        <v>11160.82546143035</v>
      </c>
      <c r="P899" s="25">
        <f t="shared" si="786"/>
        <v>27992.244538569641</v>
      </c>
      <c r="Q899" s="25">
        <f t="array" aca="1" ref="Q899" ca="1">INDEX('Isaac 401k'!L:L,MATCH('Retirement Calculator'!A899,'Isaac 401k'!N:N,0),0)</f>
        <v>1941091.6526487451</v>
      </c>
      <c r="R899" s="25">
        <f t="array" aca="1" ref="R899" ca="1">INDEX('Lorri 401b'!L:L,MATCH('Retirement Calculator'!A899,'Lorri 401b'!N:N,0),0)</f>
        <v>-6167725.7408639193</v>
      </c>
      <c r="S899" s="25">
        <f t="shared" ca="1" si="787"/>
        <v>-4226634.0882151742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3525.4531757812501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7820.4732791855868</v>
      </c>
      <c r="K900" s="25">
        <f t="shared" si="784"/>
        <v>20171.771259384055</v>
      </c>
      <c r="L900" s="25"/>
      <c r="N900" s="25">
        <f>'Combined Retirement'!$C$18/12</f>
        <v>39153.069999999992</v>
      </c>
      <c r="O900" s="25">
        <f t="shared" si="785"/>
        <v>11160.82546143035</v>
      </c>
      <c r="P900" s="25">
        <f t="shared" si="786"/>
        <v>27992.244538569641</v>
      </c>
      <c r="Q900" s="25">
        <f t="array" aca="1" ref="Q900" ca="1">INDEX('Isaac 401k'!L:L,MATCH('Retirement Calculator'!A900,'Isaac 401k'!N:N,0),0)</f>
        <v>1941326.475950266</v>
      </c>
      <c r="R900" s="25">
        <f t="array" aca="1" ref="R900" ca="1">INDEX('Lorri 401b'!L:L,MATCH('Retirement Calculator'!A900,'Lorri 401b'!N:N,0),0)</f>
        <v>-6213680.4184238175</v>
      </c>
      <c r="S900" s="25">
        <f t="shared" ca="1" si="787"/>
        <v>-4272353.9424735513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3525.4531757812501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7820.4732791855868</v>
      </c>
      <c r="K901" s="25">
        <f t="shared" si="784"/>
        <v>20171.771259384055</v>
      </c>
      <c r="L901" s="25"/>
      <c r="N901" s="25">
        <f>'Combined Retirement'!$C$18/12</f>
        <v>39153.069999999992</v>
      </c>
      <c r="O901" s="25">
        <f t="shared" si="785"/>
        <v>11160.82546143035</v>
      </c>
      <c r="P901" s="25">
        <f t="shared" si="786"/>
        <v>27992.244538569641</v>
      </c>
      <c r="Q901" s="25">
        <f t="array" aca="1" ref="Q901" ca="1">INDEX('Isaac 401k'!L:L,MATCH('Retirement Calculator'!A901,'Isaac 401k'!N:N,0),0)</f>
        <v>1941562.2776822099</v>
      </c>
      <c r="R901" s="25">
        <f t="array" aca="1" ref="R901" ca="1">INDEX('Lorri 401b'!L:L,MATCH('Retirement Calculator'!A901,'Lorri 401b'!N:N,0),0)</f>
        <v>-6259826.5738068819</v>
      </c>
      <c r="S901" s="25">
        <f t="shared" ca="1" si="787"/>
        <v>-4318264.2961246725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3525.4531757812501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7820.4732791855868</v>
      </c>
      <c r="K902" s="25">
        <f t="shared" si="784"/>
        <v>20171.771259384055</v>
      </c>
      <c r="L902" s="25"/>
      <c r="N902" s="25">
        <f>'Combined Retirement'!$C$18/12</f>
        <v>39153.069999999992</v>
      </c>
      <c r="O902" s="25">
        <f t="shared" si="785"/>
        <v>11160.82546143035</v>
      </c>
      <c r="P902" s="25">
        <f t="shared" si="786"/>
        <v>27992.244538569641</v>
      </c>
      <c r="Q902" s="25">
        <f t="array" aca="1" ref="Q902" ca="1">INDEX('Isaac 401k'!L:L,MATCH('Retirement Calculator'!A902,'Isaac 401k'!N:N,0),0)</f>
        <v>1941799.0619213702</v>
      </c>
      <c r="R902" s="25">
        <f t="array" aca="1" ref="R902" ca="1">INDEX('Lorri 401b'!L:L,MATCH('Retirement Calculator'!A902,'Lorri 401b'!N:N,0),0)</f>
        <v>-6306165.0048373751</v>
      </c>
      <c r="S902" s="25">
        <f t="shared" ca="1" si="787"/>
        <v>-4364365.9429160049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3525.4531757812501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7820.4732791855868</v>
      </c>
      <c r="K903" s="25">
        <f t="shared" si="784"/>
        <v>20171.771259384055</v>
      </c>
      <c r="L903" s="25"/>
      <c r="N903" s="25">
        <f>'Combined Retirement'!$C$18/12</f>
        <v>39153.069999999992</v>
      </c>
      <c r="O903" s="25">
        <f t="shared" si="785"/>
        <v>11160.82546143035</v>
      </c>
      <c r="P903" s="25">
        <f t="shared" si="786"/>
        <v>27992.244538569641</v>
      </c>
      <c r="Q903" s="25">
        <f t="array" aca="1" ref="Q903" ca="1">INDEX('Isaac 401k'!L:L,MATCH('Retirement Calculator'!A903,'Isaac 401k'!N:N,0),0)</f>
        <v>1942036.832761527</v>
      </c>
      <c r="R903" s="25">
        <f t="array" aca="1" ref="R903" ca="1">INDEX('Lorri 401b'!L:L,MATCH('Retirement Calculator'!A903,'Lorri 401b'!N:N,0),0)</f>
        <v>-6352696.5126638291</v>
      </c>
      <c r="S903" s="25">
        <f t="shared" ca="1" si="787"/>
        <v>-4410659.6799023021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3525.4531757812501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7820.4732791855868</v>
      </c>
      <c r="K904" s="25">
        <f t="shared" si="784"/>
        <v>20171.771259384055</v>
      </c>
      <c r="L904" s="25"/>
      <c r="N904" s="25">
        <f>'Combined Retirement'!$C$18/12</f>
        <v>39153.069999999992</v>
      </c>
      <c r="O904" s="25">
        <f t="shared" si="785"/>
        <v>11160.82546143035</v>
      </c>
      <c r="P904" s="25">
        <f t="shared" si="786"/>
        <v>27992.244538569641</v>
      </c>
      <c r="Q904" s="25">
        <f t="array" aca="1" ref="Q904" ca="1">INDEX('Isaac 401k'!L:L,MATCH('Retirement Calculator'!A904,'Isaac 401k'!N:N,0),0)</f>
        <v>1942275.5943135179</v>
      </c>
      <c r="R904" s="25">
        <f t="array" aca="1" ref="R904" ca="1">INDEX('Lorri 401b'!L:L,MATCH('Retirement Calculator'!A904,'Lorri 401b'!N:N,0),0)</f>
        <v>-6399421.901772893</v>
      </c>
      <c r="S904" s="25">
        <f t="shared" ca="1" si="787"/>
        <v>-4457146.3074593749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3525.4531757812501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7820.4732791855868</v>
      </c>
      <c r="K905" s="25">
        <f t="shared" si="784"/>
        <v>20171.771259384055</v>
      </c>
      <c r="L905" s="25"/>
      <c r="N905" s="25">
        <f>'Combined Retirement'!$C$18/12</f>
        <v>39153.069999999992</v>
      </c>
      <c r="O905" s="25">
        <f t="shared" si="785"/>
        <v>11160.82546143035</v>
      </c>
      <c r="P905" s="25">
        <f t="shared" si="786"/>
        <v>27992.244538569641</v>
      </c>
      <c r="Q905" s="25">
        <f t="array" aca="1" ref="Q905" ca="1">INDEX('Isaac 401k'!L:L,MATCH('Retirement Calculator'!A905,'Isaac 401k'!N:N,0),0)</f>
        <v>1942515.3507053086</v>
      </c>
      <c r="R905" s="25">
        <f t="array" aca="1" ref="R905" ca="1">INDEX('Lorri 401b'!L:L,MATCH('Retirement Calculator'!A905,'Lorri 401b'!N:N,0),0)</f>
        <v>-6446341.9800032452</v>
      </c>
      <c r="S905" s="25">
        <f t="shared" ca="1" si="787"/>
        <v>-4503826.6292979363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3525.4531757812501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7820.4732791855868</v>
      </c>
      <c r="K906" s="25">
        <f t="shared" si="784"/>
        <v>20171.771259384055</v>
      </c>
      <c r="L906" s="25"/>
      <c r="N906" s="25">
        <f>'Combined Retirement'!$C$18/12</f>
        <v>39153.069999999992</v>
      </c>
      <c r="O906" s="25">
        <f t="shared" si="785"/>
        <v>11160.82546143035</v>
      </c>
      <c r="P906" s="25">
        <f t="shared" si="786"/>
        <v>27992.244538569641</v>
      </c>
      <c r="Q906" s="25">
        <f t="array" aca="1" ref="Q906" ca="1">INDEX('Isaac 401k'!L:L,MATCH('Retirement Calculator'!A906,'Isaac 401k'!N:N,0),0)</f>
        <v>1942756.1060820653</v>
      </c>
      <c r="R906" s="25">
        <f t="array" aca="1" ref="R906" ca="1">INDEX('Lorri 401b'!L:L,MATCH('Retirement Calculator'!A906,'Lorri 401b'!N:N,0),0)</f>
        <v>-6493457.5585595574</v>
      </c>
      <c r="S906" s="25">
        <f t="shared" ca="1" si="787"/>
        <v>-4550701.4524774924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3525.4531757812501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7820.4732791855868</v>
      </c>
      <c r="K907" s="25">
        <f t="shared" si="784"/>
        <v>20171.771259384055</v>
      </c>
      <c r="L907" s="25"/>
      <c r="N907" s="25">
        <f>'Combined Retirement'!$C$18/12</f>
        <v>39153.069999999992</v>
      </c>
      <c r="O907" s="25">
        <f t="shared" si="785"/>
        <v>11160.82546143035</v>
      </c>
      <c r="P907" s="25">
        <f t="shared" si="786"/>
        <v>27992.244538569641</v>
      </c>
      <c r="Q907" s="25">
        <f t="array" aca="1" ref="Q907" ca="1">INDEX('Isaac 401k'!L:L,MATCH('Retirement Calculator'!A907,'Isaac 401k'!N:N,0),0)</f>
        <v>1942997.8646062249</v>
      </c>
      <c r="R907" s="25">
        <f t="array" aca="1" ref="R907" ca="1">INDEX('Lorri 401b'!L:L,MATCH('Retirement Calculator'!A907,'Lorri 401b'!N:N,0),0)</f>
        <v>-6540769.4520265209</v>
      </c>
      <c r="S907" s="25">
        <f t="shared" ca="1" si="787"/>
        <v>-4597771.5874202959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3525.4531757812501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7820.4732791855868</v>
      </c>
      <c r="K908" s="25">
        <f t="shared" si="784"/>
        <v>20171.771259384055</v>
      </c>
      <c r="L908" s="25"/>
      <c r="N908" s="25">
        <f>'Combined Retirement'!$C$18/12</f>
        <v>39153.069999999992</v>
      </c>
      <c r="O908" s="25">
        <f t="shared" si="785"/>
        <v>11160.82546143035</v>
      </c>
      <c r="P908" s="25">
        <f t="shared" si="786"/>
        <v>27992.244538569641</v>
      </c>
      <c r="Q908" s="25">
        <f t="array" aca="1" ref="Q908" ca="1">INDEX('Isaac 401k'!L:L,MATCH('Retirement Calculator'!A908,'Isaac 401k'!N:N,0),0)</f>
        <v>1943240.6304575687</v>
      </c>
      <c r="R908" s="25">
        <f t="array" aca="1" ref="R908" ca="1">INDEX('Lorri 401b'!L:L,MATCH('Retirement Calculator'!A908,'Lorri 401b'!N:N,0),0)</f>
        <v>-6588278.4783829292</v>
      </c>
      <c r="S908" s="25">
        <f t="shared" ca="1" si="787"/>
        <v>-4645037.8479253603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3525.4531757812501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7820.4732791855868</v>
      </c>
      <c r="K909" s="25">
        <f t="shared" si="784"/>
        <v>20171.771259384055</v>
      </c>
      <c r="L909" s="25"/>
      <c r="N909" s="25">
        <f>'Combined Retirement'!$C$18/12</f>
        <v>39153.069999999992</v>
      </c>
      <c r="O909" s="25">
        <f t="shared" si="785"/>
        <v>11160.82546143035</v>
      </c>
      <c r="P909" s="25">
        <f t="shared" si="786"/>
        <v>27992.244538569641</v>
      </c>
      <c r="Q909" s="25">
        <f t="array" aca="1" ref="Q909" ca="1">INDEX('Isaac 401k'!L:L,MATCH('Retirement Calculator'!A909,'Isaac 401k'!N:N,0),0)</f>
        <v>1943484.4078332931</v>
      </c>
      <c r="R909" s="25">
        <f t="array" aca="1" ref="R909" ca="1">INDEX('Lorri 401b'!L:L,MATCH('Retirement Calculator'!A909,'Lorri 401b'!N:N,0),0)</f>
        <v>-6635985.459015823</v>
      </c>
      <c r="S909" s="25">
        <f t="shared" ca="1" si="787"/>
        <v>-4692501.0511825299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3525.4531757812501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7820.4732791855868</v>
      </c>
      <c r="K910" s="25">
        <f t="shared" si="784"/>
        <v>20171.771259384055</v>
      </c>
      <c r="L910" s="25"/>
      <c r="N910" s="25">
        <f>'Combined Retirement'!$C$18/12</f>
        <v>39153.069999999992</v>
      </c>
      <c r="O910" s="25">
        <f t="shared" si="785"/>
        <v>11160.82546143035</v>
      </c>
      <c r="P910" s="25">
        <f t="shared" si="786"/>
        <v>27992.244538569641</v>
      </c>
      <c r="Q910" s="25">
        <f t="array" aca="1" ref="Q910" ca="1">INDEX('Isaac 401k'!L:L,MATCH('Retirement Calculator'!A910,'Isaac 401k'!N:N,0),0)</f>
        <v>1943729.2009480828</v>
      </c>
      <c r="R910" s="25">
        <f t="array" aca="1" ref="R910" ca="1">INDEX('Lorri 401b'!L:L,MATCH('Retirement Calculator'!A910,'Lorri 401b'!N:N,0),0)</f>
        <v>-6683891.2187346872</v>
      </c>
      <c r="S910" s="25">
        <f t="shared" ca="1" si="787"/>
        <v>-4740162.0177866044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3525.4531757812501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7820.4732791855868</v>
      </c>
      <c r="K911" s="25">
        <f t="shared" si="784"/>
        <v>20171.771259384055</v>
      </c>
      <c r="L911" s="25"/>
      <c r="N911" s="25">
        <f>'Combined Retirement'!$C$18/12</f>
        <v>39153.069999999992</v>
      </c>
      <c r="O911" s="25">
        <f t="shared" si="785"/>
        <v>11160.82546143035</v>
      </c>
      <c r="P911" s="25">
        <f t="shared" si="786"/>
        <v>27992.244538569641</v>
      </c>
      <c r="Q911" s="25">
        <f t="array" aca="1" ref="Q911" ca="1">INDEX('Isaac 401k'!L:L,MATCH('Retirement Calculator'!A911,'Isaac 401k'!N:N,0),0)</f>
        <v>1943975.0140341844</v>
      </c>
      <c r="R911" s="25">
        <f t="array" aca="1" ref="R911" ca="1">INDEX('Lorri 401b'!L:L,MATCH('Retirement Calculator'!A911,'Lorri 401b'!N:N,0),0)</f>
        <v>-6731996.585785713</v>
      </c>
      <c r="S911" s="25">
        <f t="shared" ca="1" si="787"/>
        <v>-4788021.5717515284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3525.4531757812501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7820.4732791855868</v>
      </c>
      <c r="K912" s="25">
        <f t="shared" si="784"/>
        <v>20171.771259384055</v>
      </c>
      <c r="L912" s="25"/>
      <c r="N912" s="25">
        <f>'Combined Retirement'!$C$18/12</f>
        <v>39153.069999999992</v>
      </c>
      <c r="O912" s="25">
        <f t="shared" si="785"/>
        <v>11160.82546143035</v>
      </c>
      <c r="P912" s="25">
        <f t="shared" si="786"/>
        <v>27992.244538569641</v>
      </c>
      <c r="Q912" s="25">
        <f t="array" aca="1" ref="Q912" ca="1">INDEX('Isaac 401k'!L:L,MATCH('Retirement Calculator'!A912,'Isaac 401k'!N:N,0),0)</f>
        <v>1944221.8513414781</v>
      </c>
      <c r="R912" s="25">
        <f t="array" aca="1" ref="R912" ca="1">INDEX('Lorri 401b'!L:L,MATCH('Retirement Calculator'!A912,'Lorri 401b'!N:N,0),0)</f>
        <v>-6780302.3918661186</v>
      </c>
      <c r="S912" s="25">
        <f t="shared" ca="1" si="787"/>
        <v>-4836080.5405246411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3525.4531757812501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7820.4732791855868</v>
      </c>
      <c r="K913" s="25">
        <f t="shared" si="784"/>
        <v>20171.771259384055</v>
      </c>
      <c r="L913" s="25"/>
      <c r="N913" s="25">
        <f>'Combined Retirement'!$C$18/12</f>
        <v>39153.069999999992</v>
      </c>
      <c r="O913" s="25">
        <f t="shared" si="785"/>
        <v>11160.82546143035</v>
      </c>
      <c r="P913" s="25">
        <f t="shared" si="786"/>
        <v>27992.244538569641</v>
      </c>
      <c r="Q913" s="25">
        <f t="array" aca="1" ref="Q913" ca="1">INDEX('Isaac 401k'!L:L,MATCH('Retirement Calculator'!A913,'Isaac 401k'!N:N,0),0)</f>
        <v>1944469.7171375521</v>
      </c>
      <c r="R913" s="25">
        <f t="array" aca="1" ref="R913" ca="1">INDEX('Lorri 401b'!L:L,MATCH('Retirement Calculator'!A913,'Lorri 401b'!N:N,0),0)</f>
        <v>-6828809.4721385259</v>
      </c>
      <c r="S913" s="25">
        <f t="shared" ca="1" si="787"/>
        <v>-4884339.7550009741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3525.4531757812501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7820.4732791855868</v>
      </c>
      <c r="K914" s="25">
        <f t="shared" si="784"/>
        <v>20171.771259384055</v>
      </c>
      <c r="L914" s="25"/>
      <c r="N914" s="25">
        <f>'Combined Retirement'!$C$18/12</f>
        <v>39153.069999999992</v>
      </c>
      <c r="O914" s="25">
        <f t="shared" si="785"/>
        <v>11160.82546143035</v>
      </c>
      <c r="P914" s="25">
        <f t="shared" si="786"/>
        <v>27992.244538569641</v>
      </c>
      <c r="Q914" s="25">
        <f t="array" aca="1" ref="Q914" ca="1">INDEX('Isaac 401k'!L:L,MATCH('Retirement Calculator'!A914,'Isaac 401k'!N:N,0),0)</f>
        <v>1944718.6157077763</v>
      </c>
      <c r="R914" s="25">
        <f t="array" aca="1" ref="R914" ca="1">INDEX('Lorri 401b'!L:L,MATCH('Retirement Calculator'!A914,'Lorri 401b'!N:N,0),0)</f>
        <v>-6877518.6652454017</v>
      </c>
      <c r="S914" s="25">
        <f t="shared" ca="1" si="787"/>
        <v>-4932800.0495376252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3525.4531757812501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7820.4732791855868</v>
      </c>
      <c r="K915" s="25">
        <f t="shared" si="784"/>
        <v>20171.771259384055</v>
      </c>
      <c r="L915" s="25"/>
      <c r="N915" s="25">
        <f>'Combined Retirement'!$C$18/12</f>
        <v>39153.069999999992</v>
      </c>
      <c r="O915" s="25">
        <f t="shared" si="785"/>
        <v>11160.82546143035</v>
      </c>
      <c r="P915" s="25">
        <f t="shared" si="786"/>
        <v>27992.244538569641</v>
      </c>
      <c r="Q915" s="25">
        <f t="array" aca="1" ref="Q915" ca="1">INDEX('Isaac 401k'!L:L,MATCH('Retirement Calculator'!A915,'Isaac 401k'!N:N,0),0)</f>
        <v>1944968.5513553764</v>
      </c>
      <c r="R915" s="25">
        <f t="array" aca="1" ref="R915" ca="1">INDEX('Lorri 401b'!L:L,MATCH('Retirement Calculator'!A915,'Lorri 401b'!N:N,0),0)</f>
        <v>-6926430.8133235555</v>
      </c>
      <c r="S915" s="25">
        <f t="shared" ca="1" si="787"/>
        <v>-4981462.2619681787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3525.4531757812501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7820.4732791855868</v>
      </c>
      <c r="K916" s="25">
        <f t="shared" si="784"/>
        <v>20171.771259384055</v>
      </c>
      <c r="L916" s="25"/>
      <c r="N916" s="25">
        <f>'Combined Retirement'!$C$18/12</f>
        <v>39153.069999999992</v>
      </c>
      <c r="O916" s="25">
        <f t="shared" si="785"/>
        <v>11160.82546143035</v>
      </c>
      <c r="P916" s="25">
        <f t="shared" si="786"/>
        <v>27992.244538569641</v>
      </c>
      <c r="Q916" s="25">
        <f t="array" aca="1" ref="Q916" ca="1">INDEX('Isaac 401k'!L:L,MATCH('Retirement Calculator'!A916,'Isaac 401k'!N:N,0),0)</f>
        <v>1945219.5284015082</v>
      </c>
      <c r="R916" s="25">
        <f t="array" aca="1" ref="R916" ca="1">INDEX('Lorri 401b'!L:L,MATCH('Retirement Calculator'!A916,'Lorri 401b'!N:N,0),0)</f>
        <v>-6975546.762018702</v>
      </c>
      <c r="S916" s="25">
        <f t="shared" ca="1" si="787"/>
        <v>-5030327.233617194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3525.4531757812501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7820.4732791855868</v>
      </c>
      <c r="K917" s="25">
        <f t="shared" si="784"/>
        <v>20171.771259384055</v>
      </c>
      <c r="L917" s="25"/>
      <c r="N917" s="25">
        <f>'Combined Retirement'!$C$18/12</f>
        <v>39153.069999999992</v>
      </c>
      <c r="O917" s="25">
        <f t="shared" si="785"/>
        <v>11160.82546143035</v>
      </c>
      <c r="P917" s="25">
        <f t="shared" si="786"/>
        <v>27992.244538569641</v>
      </c>
      <c r="Q917" s="25">
        <f t="array" aca="1" ref="Q917" ca="1">INDEX('Isaac 401k'!L:L,MATCH('Retirement Calculator'!A917,'Isaac 401k'!N:N,0),0)</f>
        <v>1945471.5511853322</v>
      </c>
      <c r="R917" s="25">
        <f t="array" aca="1" ref="R917" ca="1">INDEX('Lorri 401b'!L:L,MATCH('Retirement Calculator'!A917,'Lorri 401b'!N:N,0),0)</f>
        <v>-7024867.3605000786</v>
      </c>
      <c r="S917" s="25">
        <f t="shared" ca="1" si="787"/>
        <v>-5079395.8093147464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3525.4531757812501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7820.4732791855868</v>
      </c>
      <c r="K918" s="25">
        <f t="shared" si="784"/>
        <v>20171.771259384055</v>
      </c>
      <c r="L918" s="25"/>
      <c r="N918" s="25">
        <f>'Combined Retirement'!$C$18/12</f>
        <v>39153.069999999992</v>
      </c>
      <c r="O918" s="25">
        <f t="shared" si="785"/>
        <v>11160.82546143035</v>
      </c>
      <c r="P918" s="25">
        <f t="shared" si="786"/>
        <v>27992.244538569641</v>
      </c>
      <c r="Q918" s="25">
        <f t="array" aca="1" ref="Q918" ca="1">INDEX('Isaac 401k'!L:L,MATCH('Retirement Calculator'!A918,'Isaac 401k'!N:N,0),0)</f>
        <v>1945724.624064089</v>
      </c>
      <c r="R918" s="25">
        <f t="array" aca="1" ref="R918" ca="1">INDEX('Lorri 401b'!L:L,MATCH('Retirement Calculator'!A918,'Lorri 401b'!N:N,0),0)</f>
        <v>-7074393.4614751274</v>
      </c>
      <c r="S918" s="25">
        <f t="shared" ca="1" si="787"/>
        <v>-5128668.8374110386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3525.4531757812501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7820.4732791855868</v>
      </c>
      <c r="K919" s="25">
        <f t="shared" si="784"/>
        <v>20171.771259384055</v>
      </c>
      <c r="L919" s="25"/>
      <c r="N919" s="25">
        <f>'Combined Retirement'!$C$18/12</f>
        <v>39153.069999999992</v>
      </c>
      <c r="O919" s="25">
        <f t="shared" si="785"/>
        <v>11160.82546143035</v>
      </c>
      <c r="P919" s="25">
        <f t="shared" si="786"/>
        <v>27992.244538569641</v>
      </c>
      <c r="Q919" s="25">
        <f t="array" aca="1" ref="Q919" ca="1">INDEX('Isaac 401k'!L:L,MATCH('Retirement Calculator'!A919,'Isaac 401k'!N:N,0),0)</f>
        <v>1945978.751413174</v>
      </c>
      <c r="R919" s="25">
        <f t="array" aca="1" ref="R919" ca="1">INDEX('Lorri 401b'!L:L,MATCH('Retirement Calculator'!A919,'Lorri 401b'!N:N,0),0)</f>
        <v>-7124125.9212042391</v>
      </c>
      <c r="S919" s="25">
        <f t="shared" ca="1" si="787"/>
        <v>-5178147.1697910652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3525.4531757812501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7820.4732791855868</v>
      </c>
      <c r="K920" s="25">
        <f t="shared" si="784"/>
        <v>20171.771259384055</v>
      </c>
      <c r="L920" s="25"/>
      <c r="N920" s="25">
        <f>'Combined Retirement'!$C$18/12</f>
        <v>39153.069999999992</v>
      </c>
      <c r="O920" s="25">
        <f t="shared" si="785"/>
        <v>11160.82546143035</v>
      </c>
      <c r="P920" s="25">
        <f t="shared" si="786"/>
        <v>27992.244538569641</v>
      </c>
      <c r="Q920" s="25">
        <f t="array" aca="1" ref="Q920" ca="1">INDEX('Isaac 401k'!L:L,MATCH('Retirement Calculator'!A920,'Isaac 401k'!N:N,0),0)</f>
        <v>1946233.9376262133</v>
      </c>
      <c r="R920" s="25">
        <f t="array" aca="1" ref="R920" ca="1">INDEX('Lorri 401b'!L:L,MATCH('Retirement Calculator'!A920,'Lorri 401b'!N:N,0),0)</f>
        <v>-7174065.5995155554</v>
      </c>
      <c r="S920" s="25">
        <f t="shared" ca="1" si="787"/>
        <v>-5227831.6618893426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3525.4531757812501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7820.4732791855868</v>
      </c>
      <c r="K921" s="25">
        <f t="shared" si="784"/>
        <v>20171.771259384055</v>
      </c>
      <c r="L921" s="25"/>
      <c r="N921" s="25">
        <f>'Combined Retirement'!$C$18/12</f>
        <v>39153.069999999992</v>
      </c>
      <c r="O921" s="25">
        <f t="shared" si="785"/>
        <v>11160.82546143035</v>
      </c>
      <c r="P921" s="25">
        <f t="shared" si="786"/>
        <v>27992.244538569641</v>
      </c>
      <c r="Q921" s="25">
        <f t="array" aca="1" ref="Q921" ca="1">INDEX('Isaac 401k'!L:L,MATCH('Retirement Calculator'!A921,'Isaac 401k'!N:N,0),0)</f>
        <v>1946490.1871151403</v>
      </c>
      <c r="R921" s="25">
        <f t="array" aca="1" ref="R921" ca="1">INDEX('Lorri 401b'!L:L,MATCH('Retirement Calculator'!A921,'Lorri 401b'!N:N,0),0)</f>
        <v>-7224213.3598198351</v>
      </c>
      <c r="S921" s="25">
        <f t="shared" ca="1" si="787"/>
        <v>-5277723.1727046948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3525.4531757812501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7820.4732791855868</v>
      </c>
      <c r="K922" s="25">
        <f t="shared" si="784"/>
        <v>20171.771259384055</v>
      </c>
      <c r="L922" s="25"/>
      <c r="N922" s="25">
        <f>'Combined Retirement'!$C$18/12</f>
        <v>39153.069999999992</v>
      </c>
      <c r="O922" s="25">
        <f t="shared" si="785"/>
        <v>11160.82546143035</v>
      </c>
      <c r="P922" s="25">
        <f t="shared" si="786"/>
        <v>27992.244538569641</v>
      </c>
      <c r="Q922" s="25">
        <f t="array" aca="1" ref="Q922" ca="1">INDEX('Isaac 401k'!L:L,MATCH('Retirement Calculator'!A922,'Isaac 401k'!N:N,0),0)</f>
        <v>1946747.5043102712</v>
      </c>
      <c r="R922" s="25">
        <f t="array" aca="1" ref="R922" ca="1">INDEX('Lorri 401b'!L:L,MATCH('Retirement Calculator'!A922,'Lorri 401b'!N:N,0),0)</f>
        <v>-7274570.0691253822</v>
      </c>
      <c r="S922" s="25">
        <f t="shared" ca="1" si="787"/>
        <v>-5327822.5648151115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3525.4531757812501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7820.4732791855868</v>
      </c>
      <c r="K923" s="25">
        <f t="shared" si="784"/>
        <v>20171.771259384055</v>
      </c>
      <c r="L923" s="25"/>
      <c r="N923" s="25">
        <f>'Combined Retirement'!$C$18/12</f>
        <v>39153.069999999992</v>
      </c>
      <c r="O923" s="25">
        <f t="shared" si="785"/>
        <v>11160.82546143035</v>
      </c>
      <c r="P923" s="25">
        <f t="shared" si="786"/>
        <v>27992.244538569641</v>
      </c>
      <c r="Q923" s="25">
        <f t="array" aca="1" ref="Q923" ca="1">INDEX('Isaac 401k'!L:L,MATCH('Retirement Calculator'!A923,'Isaac 401k'!N:N,0),0)</f>
        <v>1947005.8936603819</v>
      </c>
      <c r="R923" s="25">
        <f t="array" aca="1" ref="R923" ca="1">INDEX('Lorri 401b'!L:L,MATCH('Retirement Calculator'!A923,'Lorri 401b'!N:N,0),0)</f>
        <v>-7325136.5980530363</v>
      </c>
      <c r="S923" s="25">
        <f t="shared" ca="1" si="787"/>
        <v>-5378130.7043926548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3525.4531757812501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7820.4732791855868</v>
      </c>
      <c r="K924" s="25">
        <f t="shared" si="784"/>
        <v>20171.771259384055</v>
      </c>
      <c r="L924" s="25"/>
      <c r="N924" s="25">
        <f>'Combined Retirement'!$C$18/12</f>
        <v>39153.069999999992</v>
      </c>
      <c r="O924" s="25">
        <f t="shared" si="785"/>
        <v>11160.82546143035</v>
      </c>
      <c r="P924" s="25">
        <f t="shared" si="786"/>
        <v>27992.244538569641</v>
      </c>
      <c r="Q924" s="25">
        <f t="array" aca="1" ref="Q924" ca="1">INDEX('Isaac 401k'!L:L,MATCH('Retirement Calculator'!A924,'Isaac 401k'!N:N,0),0)</f>
        <v>1947265.3596327847</v>
      </c>
      <c r="R924" s="25">
        <f t="array" aca="1" ref="R924" ca="1">INDEX('Lorri 401b'!L:L,MATCH('Retirement Calculator'!A924,'Lorri 401b'!N:N,0),0)</f>
        <v>-7375913.8208512226</v>
      </c>
      <c r="S924" s="25">
        <f t="shared" ca="1" si="787"/>
        <v>-5428648.4612184381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3525.4531757812501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7820.4732791855868</v>
      </c>
      <c r="K925" s="25">
        <f t="shared" si="784"/>
        <v>20171.771259384055</v>
      </c>
      <c r="L925" s="25"/>
      <c r="N925" s="25">
        <f>'Combined Retirement'!$C$18/12</f>
        <v>39153.069999999992</v>
      </c>
      <c r="O925" s="25">
        <f t="shared" si="785"/>
        <v>11160.82546143035</v>
      </c>
      <c r="P925" s="25">
        <f t="shared" si="786"/>
        <v>27992.244538569641</v>
      </c>
      <c r="Q925" s="25">
        <f t="array" aca="1" ref="Q925" ca="1">INDEX('Isaac 401k'!L:L,MATCH('Retirement Calculator'!A925,'Isaac 401k'!N:N,0),0)</f>
        <v>1947525.9067134059</v>
      </c>
      <c r="R925" s="25">
        <f t="array" aca="1" ref="R925" ca="1">INDEX('Lorri 401b'!L:L,MATCH('Retirement Calculator'!A925,'Lorri 401b'!N:N,0),0)</f>
        <v>-7426902.6154110674</v>
      </c>
      <c r="S925" s="25">
        <f t="shared" ca="1" si="787"/>
        <v>-5479376.7086976618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3525.4531757812501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7820.4732791855868</v>
      </c>
      <c r="K926" s="25">
        <f t="shared" si="784"/>
        <v>20171.771259384055</v>
      </c>
      <c r="L926" s="25"/>
      <c r="N926" s="25">
        <f>'Combined Retirement'!$C$18/12</f>
        <v>39153.069999999992</v>
      </c>
      <c r="O926" s="25">
        <f t="shared" si="785"/>
        <v>11160.82546143035</v>
      </c>
      <c r="P926" s="25">
        <f t="shared" si="786"/>
        <v>27992.244538569641</v>
      </c>
      <c r="Q926" s="25">
        <f t="array" aca="1" ref="Q926" ca="1">INDEX('Isaac 401k'!L:L,MATCH('Retirement Calculator'!A926,'Isaac 401k'!N:N,0),0)</f>
        <v>1947787.5394068628</v>
      </c>
      <c r="R926" s="25">
        <f t="array" aca="1" ref="R926" ca="1">INDEX('Lorri 401b'!L:L,MATCH('Retirement Calculator'!A926,'Lorri 401b'!N:N,0),0)</f>
        <v>-7478103.8632815788</v>
      </c>
      <c r="S926" s="25">
        <f t="shared" ca="1" si="787"/>
        <v>-5530316.3238747157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3525.4531757812501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7820.4732791855868</v>
      </c>
      <c r="K927" s="25">
        <f t="shared" si="784"/>
        <v>20171.771259384055</v>
      </c>
      <c r="L927" s="25"/>
      <c r="N927" s="25">
        <f>'Combined Retirement'!$C$18/12</f>
        <v>39153.069999999992</v>
      </c>
      <c r="O927" s="25">
        <f t="shared" si="785"/>
        <v>11160.82546143035</v>
      </c>
      <c r="P927" s="25">
        <f t="shared" si="786"/>
        <v>27992.244538569641</v>
      </c>
      <c r="Q927" s="25">
        <f t="array" aca="1" ref="Q927" ca="1">INDEX('Isaac 401k'!L:L,MATCH('Retirement Calculator'!A927,'Isaac 401k'!N:N,0),0)</f>
        <v>1948050.2622365425</v>
      </c>
      <c r="R927" s="25">
        <f t="array" aca="1" ref="R927" ca="1">INDEX('Lorri 401b'!L:L,MATCH('Retirement Calculator'!A927,'Lorri 401b'!N:N,0),0)</f>
        <v>-7529518.4496848835</v>
      </c>
      <c r="S927" s="25">
        <f t="shared" ca="1" si="787"/>
        <v>-5581468.1874483414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3525.4531757812501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7820.4732791855868</v>
      </c>
      <c r="K928" s="25">
        <f t="shared" si="784"/>
        <v>20171.771259384055</v>
      </c>
      <c r="L928" s="25"/>
      <c r="N928" s="25">
        <f>'Combined Retirement'!$C$18/12</f>
        <v>39153.069999999992</v>
      </c>
      <c r="O928" s="25">
        <f t="shared" si="785"/>
        <v>11160.82546143035</v>
      </c>
      <c r="P928" s="25">
        <f t="shared" si="786"/>
        <v>27992.244538569641</v>
      </c>
      <c r="Q928" s="25">
        <f t="array" aca="1" ref="Q928" ca="1">INDEX('Isaac 401k'!L:L,MATCH('Retirement Calculator'!A928,'Isaac 401k'!N:N,0),0)</f>
        <v>1948314.0797446792</v>
      </c>
      <c r="R928" s="25">
        <f t="array" aca="1" ref="R928" ca="1">INDEX('Lorri 401b'!L:L,MATCH('Retirement Calculator'!A928,'Lorri 401b'!N:N,0),0)</f>
        <v>-7581147.2635315359</v>
      </c>
      <c r="S928" s="25">
        <f t="shared" ca="1" si="787"/>
        <v>-5632833.1837868569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3525.4531757812501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7820.4732791855868</v>
      </c>
      <c r="K929" s="25">
        <f t="shared" si="784"/>
        <v>20171.771259384055</v>
      </c>
      <c r="L929" s="25"/>
      <c r="N929" s="25">
        <f>'Combined Retirement'!$C$18/12</f>
        <v>39153.069999999992</v>
      </c>
      <c r="O929" s="25">
        <f t="shared" si="785"/>
        <v>11160.82546143035</v>
      </c>
      <c r="P929" s="25">
        <f t="shared" si="786"/>
        <v>27992.244538569641</v>
      </c>
      <c r="Q929" s="25">
        <f t="array" aca="1" ref="Q929" ca="1">INDEX('Isaac 401k'!L:L,MATCH('Retirement Calculator'!A929,'Isaac 401k'!N:N,0),0)</f>
        <v>1948578.9964924331</v>
      </c>
      <c r="R929" s="25">
        <f t="array" aca="1" ref="R929" ca="1">INDEX('Lorri 401b'!L:L,MATCH('Retirement Calculator'!A929,'Lorri 401b'!N:N,0),0)</f>
        <v>-7632991.1974358819</v>
      </c>
      <c r="S929" s="25">
        <f t="shared" ca="1" si="787"/>
        <v>-5684412.2009434486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3525.4531757812501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7820.4732791855868</v>
      </c>
      <c r="K930" s="25">
        <f t="shared" si="784"/>
        <v>20171.771259384055</v>
      </c>
      <c r="L930" s="25"/>
      <c r="N930" s="25">
        <f>'Combined Retirement'!$C$18/12</f>
        <v>39153.069999999992</v>
      </c>
      <c r="O930" s="25">
        <f t="shared" si="785"/>
        <v>11160.82546143035</v>
      </c>
      <c r="P930" s="25">
        <f t="shared" si="786"/>
        <v>27992.244538569641</v>
      </c>
      <c r="Q930" s="25">
        <f t="array" aca="1" ref="Q930" ca="1">INDEX('Isaac 401k'!L:L,MATCH('Retirement Calculator'!A930,'Isaac 401k'!N:N,0),0)</f>
        <v>1948845.0170599695</v>
      </c>
      <c r="R930" s="25">
        <f t="array" aca="1" ref="R930" ca="1">INDEX('Lorri 401b'!L:L,MATCH('Retirement Calculator'!A930,'Lorri 401b'!N:N,0),0)</f>
        <v>-7685051.147731496</v>
      </c>
      <c r="S930" s="25">
        <f t="shared" ca="1" si="787"/>
        <v>-5736206.1306715263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3525.4531757812501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7820.4732791855868</v>
      </c>
      <c r="K931" s="25">
        <f t="shared" si="784"/>
        <v>20171.771259384055</v>
      </c>
      <c r="L931" s="25"/>
      <c r="N931" s="25">
        <f>'Combined Retirement'!$C$18/12</f>
        <v>39153.069999999992</v>
      </c>
      <c r="O931" s="25">
        <f t="shared" si="785"/>
        <v>11160.82546143035</v>
      </c>
      <c r="P931" s="25">
        <f t="shared" si="786"/>
        <v>27992.244538569641</v>
      </c>
      <c r="Q931" s="25">
        <f t="array" aca="1" ref="Q931" ca="1">INDEX('Isaac 401k'!L:L,MATCH('Retirement Calculator'!A931,'Isaac 401k'!N:N,0),0)</f>
        <v>1949112.1460465372</v>
      </c>
      <c r="R931" s="25">
        <f t="array" aca="1" ref="R931" ca="1">INDEX('Lorri 401b'!L:L,MATCH('Retirement Calculator'!A931,'Lorri 401b'!N:N,0),0)</f>
        <v>-7737328.0144866752</v>
      </c>
      <c r="S931" s="25">
        <f t="shared" ca="1" si="787"/>
        <v>-5788215.8684401382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3525.4531757812501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7820.4732791855868</v>
      </c>
      <c r="K932" s="25">
        <f t="shared" si="784"/>
        <v>20171.771259384055</v>
      </c>
      <c r="L932" s="25"/>
      <c r="N932" s="25">
        <f>'Combined Retirement'!$C$18/12</f>
        <v>39153.069999999992</v>
      </c>
      <c r="O932" s="25">
        <f t="shared" si="785"/>
        <v>11160.82546143035</v>
      </c>
      <c r="P932" s="25">
        <f t="shared" si="786"/>
        <v>27992.244538569641</v>
      </c>
      <c r="Q932" s="25">
        <f t="array" aca="1" ref="Q932" ca="1">INDEX('Isaac 401k'!L:L,MATCH('Retirement Calculator'!A932,'Isaac 401k'!N:N,0),0)</f>
        <v>1949380.3880705489</v>
      </c>
      <c r="R932" s="25">
        <f t="array" aca="1" ref="R932" ca="1">INDEX('Lorri 401b'!L:L,MATCH('Retirement Calculator'!A932,'Lorri 401b'!N:N,0),0)</f>
        <v>-7789822.7015200015</v>
      </c>
      <c r="S932" s="25">
        <f t="shared" ca="1" si="787"/>
        <v>-5840442.3134494526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3525.4531757812501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7820.4732791855868</v>
      </c>
      <c r="K933" s="25">
        <f t="shared" si="784"/>
        <v>20171.771259384055</v>
      </c>
      <c r="L933" s="25"/>
      <c r="N933" s="25">
        <f>'Combined Retirement'!$C$18/12</f>
        <v>39153.069999999992</v>
      </c>
      <c r="O933" s="25">
        <f t="shared" si="785"/>
        <v>11160.82546143035</v>
      </c>
      <c r="P933" s="25">
        <f t="shared" si="786"/>
        <v>27992.244538569641</v>
      </c>
      <c r="Q933" s="25">
        <f t="array" aca="1" ref="Q933" ca="1">INDEX('Isaac 401k'!L:L,MATCH('Retirement Calculator'!A933,'Isaac 401k'!N:N,0),0)</f>
        <v>1949649.7477696605</v>
      </c>
      <c r="R933" s="25">
        <f t="array" aca="1" ref="R933" ca="1">INDEX('Lorri 401b'!L:L,MATCH('Retirement Calculator'!A933,'Lorri 401b'!N:N,0),0)</f>
        <v>-7842536.1164159663</v>
      </c>
      <c r="S933" s="25">
        <f t="shared" ca="1" si="787"/>
        <v>-5892886.368646306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3525.4531757812501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7820.4732791855868</v>
      </c>
      <c r="K934" s="25">
        <f t="shared" si="784"/>
        <v>20171.771259384055</v>
      </c>
      <c r="L934" s="25"/>
      <c r="N934" s="25">
        <f>'Combined Retirement'!$C$18/12</f>
        <v>39153.069999999992</v>
      </c>
      <c r="O934" s="25">
        <f t="shared" si="785"/>
        <v>11160.82546143035</v>
      </c>
      <c r="P934" s="25">
        <f t="shared" si="786"/>
        <v>27992.244538569641</v>
      </c>
      <c r="Q934" s="25">
        <f t="array" aca="1" ref="Q934" ca="1">INDEX('Isaac 401k'!L:L,MATCH('Retirement Calculator'!A934,'Isaac 401k'!N:N,0),0)</f>
        <v>1949920.229800852</v>
      </c>
      <c r="R934" s="25">
        <f t="array" aca="1" ref="R934" ca="1">INDEX('Lorri 401b'!L:L,MATCH('Retirement Calculator'!A934,'Lorri 401b'!N:N,0),0)</f>
        <v>-7895469.1705406643</v>
      </c>
      <c r="S934" s="25">
        <f t="shared" ca="1" si="787"/>
        <v>-5945548.9407398123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3525.4531757812501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7820.4732791855868</v>
      </c>
      <c r="K935" s="25">
        <f t="shared" si="784"/>
        <v>20171.771259384055</v>
      </c>
      <c r="L935" s="25"/>
      <c r="N935" s="25">
        <f>'Combined Retirement'!$C$18/12</f>
        <v>39153.069999999992</v>
      </c>
      <c r="O935" s="25">
        <f t="shared" si="785"/>
        <v>11160.82546143035</v>
      </c>
      <c r="P935" s="25">
        <f t="shared" si="786"/>
        <v>27992.244538569641</v>
      </c>
      <c r="Q935" s="25">
        <f t="array" aca="1" ref="Q935" ca="1">INDEX('Isaac 401k'!L:L,MATCH('Retirement Calculator'!A935,'Isaac 401k'!N:N,0),0)</f>
        <v>1950191.8388405067</v>
      </c>
      <c r="R935" s="25">
        <f t="array" aca="1" ref="R935" ca="1">INDEX('Lorri 401b'!L:L,MATCH('Retirement Calculator'!A935,'Lorri 401b'!N:N,0),0)</f>
        <v>-7948622.7790575484</v>
      </c>
      <c r="S935" s="25">
        <f t="shared" ca="1" si="787"/>
        <v>-5998430.9402170414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3525.4531757812501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7820.4732791855868</v>
      </c>
      <c r="K936" s="25">
        <f t="shared" si="784"/>
        <v>20171.771259384055</v>
      </c>
      <c r="L936" s="25"/>
      <c r="N936" s="25">
        <f>'Combined Retirement'!$C$18/12</f>
        <v>39153.069999999992</v>
      </c>
      <c r="O936" s="25">
        <f t="shared" si="785"/>
        <v>11160.82546143035</v>
      </c>
      <c r="P936" s="25">
        <f t="shared" si="786"/>
        <v>27992.244538569641</v>
      </c>
      <c r="Q936" s="25">
        <f t="array" aca="1" ref="Q936" ca="1">INDEX('Isaac 401k'!L:L,MATCH('Retirement Calculator'!A936,'Isaac 401k'!N:N,0),0)</f>
        <v>1950464.5795844933</v>
      </c>
      <c r="R936" s="25">
        <f t="array" aca="1" ref="R936" ca="1">INDEX('Lorri 401b'!L:L,MATCH('Retirement Calculator'!A936,'Lorri 401b'!N:N,0),0)</f>
        <v>-8001997.8609432532</v>
      </c>
      <c r="S936" s="25">
        <f t="shared" ca="1" si="787"/>
        <v>-6051533.2813587599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3525.4531757812501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7820.4732791855868</v>
      </c>
      <c r="K937" s="25">
        <f t="shared" si="784"/>
        <v>20171.771259384055</v>
      </c>
      <c r="L937" s="25"/>
      <c r="N937" s="25">
        <f>'Combined Retirement'!$C$18/12</f>
        <v>39153.069999999992</v>
      </c>
      <c r="O937" s="25">
        <f t="shared" si="785"/>
        <v>11160.82546143035</v>
      </c>
      <c r="P937" s="25">
        <f t="shared" si="786"/>
        <v>27992.244538569641</v>
      </c>
      <c r="Q937" s="25">
        <f t="array" aca="1" ref="Q937" ca="1">INDEX('Isaac 401k'!L:L,MATCH('Retirement Calculator'!A937,'Isaac 401k'!N:N,0),0)</f>
        <v>1950738.4567482464</v>
      </c>
      <c r="R937" s="25">
        <f t="array" aca="1" ref="R937" ca="1">INDEX('Lorri 401b'!L:L,MATCH('Retirement Calculator'!A937,'Lorri 401b'!N:N,0),0)</f>
        <v>-8055595.3390034819</v>
      </c>
      <c r="S937" s="25">
        <f t="shared" ca="1" si="787"/>
        <v>-6104856.8822552357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3525.4531757812501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7820.4732791855868</v>
      </c>
      <c r="K938" s="25">
        <f t="shared" si="784"/>
        <v>20171.771259384055</v>
      </c>
      <c r="L938" s="25"/>
      <c r="N938" s="25">
        <f>'Combined Retirement'!$C$18/12</f>
        <v>39153.069999999992</v>
      </c>
      <c r="O938" s="25">
        <f t="shared" si="785"/>
        <v>11160.82546143035</v>
      </c>
      <c r="P938" s="25">
        <f t="shared" si="786"/>
        <v>27992.244538569641</v>
      </c>
      <c r="Q938" s="25">
        <f t="array" aca="1" ref="Q938" ca="1">INDEX('Isaac 401k'!L:L,MATCH('Retirement Calculator'!A938,'Isaac 401k'!N:N,0),0)</f>
        <v>1951013.4750668486</v>
      </c>
      <c r="R938" s="25">
        <f t="array" aca="1" ref="R938" ca="1">INDEX('Lorri 401b'!L:L,MATCH('Retirement Calculator'!A938,'Lorri 401b'!N:N,0),0)</f>
        <v>-8109416.1398889618</v>
      </c>
      <c r="S938" s="25">
        <f t="shared" ca="1" si="787"/>
        <v>-6158402.6648221128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3525.4531757812501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7820.4732791855868</v>
      </c>
      <c r="K939" s="25">
        <f t="shared" si="784"/>
        <v>20171.771259384055</v>
      </c>
      <c r="L939" s="25"/>
      <c r="N939" s="25">
        <f>'Combined Retirement'!$C$18/12</f>
        <v>39153.069999999992</v>
      </c>
      <c r="O939" s="25">
        <f t="shared" si="785"/>
        <v>11160.82546143035</v>
      </c>
      <c r="P939" s="25">
        <f t="shared" si="786"/>
        <v>27992.244538569641</v>
      </c>
      <c r="Q939" s="25">
        <f t="array" aca="1" ref="Q939" ca="1">INDEX('Isaac 401k'!L:L,MATCH('Retirement Calculator'!A939,'Isaac 401k'!N:N,0),0)</f>
        <v>1951289.6392951116</v>
      </c>
      <c r="R939" s="25">
        <f t="array" aca="1" ref="R939" ca="1">INDEX('Lorri 401b'!L:L,MATCH('Retirement Calculator'!A939,'Lorri 401b'!N:N,0),0)</f>
        <v>-8163461.1941114645</v>
      </c>
      <c r="S939" s="25">
        <f t="shared" ca="1" si="787"/>
        <v>-6212171.5548163531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3525.4531757812501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7820.4732791855868</v>
      </c>
      <c r="K940" s="25">
        <f t="shared" si="784"/>
        <v>20171.771259384055</v>
      </c>
      <c r="L940" s="25"/>
      <c r="N940" s="25">
        <f>'Combined Retirement'!$C$18/12</f>
        <v>39153.069999999992</v>
      </c>
      <c r="O940" s="25">
        <f t="shared" si="785"/>
        <v>11160.82546143035</v>
      </c>
      <c r="P940" s="25">
        <f t="shared" si="786"/>
        <v>27992.244538569641</v>
      </c>
      <c r="Q940" s="25">
        <f t="array" aca="1" ref="Q940" ca="1">INDEX('Isaac 401k'!L:L,MATCH('Retirement Calculator'!A940,'Isaac 401k'!N:N,0),0)</f>
        <v>1951566.954207659</v>
      </c>
      <c r="R940" s="25">
        <f t="array" aca="1" ref="R940" ca="1">INDEX('Lorri 401b'!L:L,MATCH('Retirement Calculator'!A940,'Lorri 401b'!N:N,0),0)</f>
        <v>-8217731.436059894</v>
      </c>
      <c r="S940" s="25">
        <f t="shared" ca="1" si="787"/>
        <v>-6266164.4818522353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3525.4531757812501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7820.4732791855868</v>
      </c>
      <c r="K941" s="25">
        <f t="shared" si="784"/>
        <v>20171.771259384055</v>
      </c>
      <c r="L941" s="25"/>
      <c r="N941" s="25">
        <f>'Combined Retirement'!$C$18/12</f>
        <v>39153.069999999992</v>
      </c>
      <c r="O941" s="25">
        <f t="shared" si="785"/>
        <v>11160.82546143035</v>
      </c>
      <c r="P941" s="25">
        <f t="shared" si="786"/>
        <v>27992.244538569641</v>
      </c>
      <c r="Q941" s="25">
        <f t="array" aca="1" ref="Q941" ca="1">INDEX('Isaac 401k'!L:L,MATCH('Retirement Calculator'!A941,'Isaac 401k'!N:N,0),0)</f>
        <v>1951845.4245990086</v>
      </c>
      <c r="R941" s="25">
        <f t="array" aca="1" ref="R941" ca="1">INDEX('Lorri 401b'!L:L,MATCH('Retirement Calculator'!A941,'Lorri 401b'!N:N,0),0)</f>
        <v>-8272227.804016442</v>
      </c>
      <c r="S941" s="25">
        <f t="shared" ca="1" si="787"/>
        <v>-6320382.3794174334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3525.4531757812501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7820.4732791855868</v>
      </c>
      <c r="K942" s="25">
        <f t="shared" si="784"/>
        <v>20171.771259384055</v>
      </c>
      <c r="L942" s="25"/>
      <c r="N942" s="25">
        <f>'Combined Retirement'!$C$18/12</f>
        <v>39153.069999999992</v>
      </c>
      <c r="O942" s="25">
        <f t="shared" si="785"/>
        <v>11160.82546143035</v>
      </c>
      <c r="P942" s="25">
        <f t="shared" si="786"/>
        <v>27992.244538569641</v>
      </c>
      <c r="Q942" s="25">
        <f t="array" aca="1" ref="Q942" ca="1">INDEX('Isaac 401k'!L:L,MATCH('Retirement Calculator'!A942,'Isaac 401k'!N:N,0),0)</f>
        <v>1952125.0552836556</v>
      </c>
      <c r="R942" s="25">
        <f t="array" aca="1" ref="R942" ca="1">INDEX('Lorri 401b'!L:L,MATCH('Retirement Calculator'!A942,'Lorri 401b'!N:N,0),0)</f>
        <v>-8326951.240172809</v>
      </c>
      <c r="S942" s="25">
        <f t="shared" ca="1" si="787"/>
        <v>-6374826.1848891536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3525.4531757812501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7820.4732791855868</v>
      </c>
      <c r="K943" s="25">
        <f t="shared" si="784"/>
        <v>20171.771259384055</v>
      </c>
      <c r="L943" s="25"/>
      <c r="N943" s="25">
        <f>'Combined Retirement'!$C$18/12</f>
        <v>39153.069999999992</v>
      </c>
      <c r="O943" s="25">
        <f t="shared" si="785"/>
        <v>11160.82546143035</v>
      </c>
      <c r="P943" s="25">
        <f t="shared" si="786"/>
        <v>27992.244538569641</v>
      </c>
      <c r="Q943" s="25">
        <f t="array" aca="1" ref="Q943" ca="1">INDEX('Isaac 401k'!L:L,MATCH('Retirement Calculator'!A943,'Isaac 401k'!N:N,0),0)</f>
        <v>1952405.8510961554</v>
      </c>
      <c r="R943" s="25">
        <f t="array" aca="1" ref="R943" ca="1">INDEX('Lorri 401b'!L:L,MATCH('Retirement Calculator'!A943,'Lorri 401b'!N:N,0),0)</f>
        <v>-8381902.6906464938</v>
      </c>
      <c r="S943" s="25">
        <f t="shared" ca="1" si="787"/>
        <v>-6429496.8395503387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3525.4531757812501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7820.4732791855868</v>
      </c>
      <c r="K944" s="25">
        <f t="shared" si="784"/>
        <v>20171.771259384055</v>
      </c>
      <c r="L944" s="25"/>
      <c r="N944" s="25">
        <f>'Combined Retirement'!$C$18/12</f>
        <v>39153.069999999992</v>
      </c>
      <c r="O944" s="25">
        <f t="shared" si="785"/>
        <v>11160.82546143035</v>
      </c>
      <c r="P944" s="25">
        <f t="shared" si="786"/>
        <v>27992.244538569641</v>
      </c>
      <c r="Q944" s="25">
        <f t="array" aca="1" ref="Q944" ca="1">INDEX('Isaac 401k'!L:L,MATCH('Retirement Calculator'!A944,'Isaac 401k'!N:N,0),0)</f>
        <v>1952687.8168912071</v>
      </c>
      <c r="R944" s="25">
        <f t="array" aca="1" ref="R944" ca="1">INDEX('Lorri 401b'!L:L,MATCH('Retirement Calculator'!A944,'Lorri 401b'!N:N,0),0)</f>
        <v>-8437083.1054971516</v>
      </c>
      <c r="S944" s="25">
        <f t="shared" ca="1" si="787"/>
        <v>-6484395.2886059443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3525.4531757812501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7820.4732791855868</v>
      </c>
      <c r="K945" s="25">
        <f t="shared" si="784"/>
        <v>20171.771259384055</v>
      </c>
      <c r="L945" s="25"/>
      <c r="N945" s="25">
        <f>'Combined Retirement'!$C$18/12</f>
        <v>39153.069999999992</v>
      </c>
      <c r="O945" s="25">
        <f t="shared" si="785"/>
        <v>11160.82546143035</v>
      </c>
      <c r="P945" s="25">
        <f t="shared" si="786"/>
        <v>27992.244538569641</v>
      </c>
      <c r="Q945" s="25">
        <f t="array" aca="1" ref="Q945" ca="1">INDEX('Isaac 401k'!L:L,MATCH('Retirement Calculator'!A945,'Isaac 401k'!N:N,0),0)</f>
        <v>1952970.9575437382</v>
      </c>
      <c r="R945" s="25">
        <f t="array" aca="1" ref="R945" ca="1">INDEX('Lorri 401b'!L:L,MATCH('Retirement Calculator'!A945,'Lorri 401b'!N:N,0),0)</f>
        <v>-8492493.4387430213</v>
      </c>
      <c r="S945" s="25">
        <f t="shared" ca="1" si="787"/>
        <v>-6539522.4811992832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3525.4531757812501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7820.4732791855868</v>
      </c>
      <c r="K946" s="25">
        <f t="shared" si="784"/>
        <v>20171.771259384055</v>
      </c>
      <c r="L946" s="25"/>
      <c r="N946" s="25">
        <f>'Combined Retirement'!$C$18/12</f>
        <v>39153.069999999992</v>
      </c>
      <c r="O946" s="25">
        <f t="shared" si="785"/>
        <v>11160.82546143035</v>
      </c>
      <c r="P946" s="25">
        <f t="shared" si="786"/>
        <v>27992.244538569641</v>
      </c>
      <c r="Q946" s="25">
        <f t="array" aca="1" ref="Q946" ca="1">INDEX('Isaac 401k'!L:L,MATCH('Retirement Calculator'!A946,'Isaac 401k'!N:N,0),0)</f>
        <v>1953255.2779489881</v>
      </c>
      <c r="R946" s="25">
        <f t="array" aca="1" ref="R946" ca="1">INDEX('Lorri 401b'!L:L,MATCH('Retirement Calculator'!A946,'Lorri 401b'!N:N,0),0)</f>
        <v>-8548134.6483774148</v>
      </c>
      <c r="S946" s="25">
        <f t="shared" ca="1" si="787"/>
        <v>-6594879.3704284262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3525.4531757812501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7820.4732791855868</v>
      </c>
      <c r="K947" s="25">
        <f t="shared" si="784"/>
        <v>20171.771259384055</v>
      </c>
      <c r="L947" s="25"/>
      <c r="N947" s="25">
        <f>'Combined Retirement'!$C$18/12</f>
        <v>39153.069999999992</v>
      </c>
      <c r="O947" s="25">
        <f t="shared" si="785"/>
        <v>11160.82546143035</v>
      </c>
      <c r="P947" s="25">
        <f t="shared" si="786"/>
        <v>27992.244538569641</v>
      </c>
      <c r="Q947" s="25">
        <f t="array" aca="1" ref="Q947" ca="1">INDEX('Isaac 401k'!L:L,MATCH('Retirement Calculator'!A947,'Isaac 401k'!N:N,0),0)</f>
        <v>1953540.7830225935</v>
      </c>
      <c r="R947" s="25">
        <f t="array" aca="1" ref="R947" ca="1">INDEX('Lorri 401b'!L:L,MATCH('Retirement Calculator'!A947,'Lorri 401b'!N:N,0),0)</f>
        <v>-8604007.6963852849</v>
      </c>
      <c r="S947" s="25">
        <f t="shared" ca="1" si="787"/>
        <v>-6650466.9133626912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3525.4531757812501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7820.4732791855868</v>
      </c>
      <c r="K948" s="25">
        <f t="shared" si="784"/>
        <v>20171.771259384055</v>
      </c>
      <c r="L948" s="25"/>
      <c r="N948" s="25">
        <f>'Combined Retirement'!$C$18/12</f>
        <v>39153.069999999992</v>
      </c>
      <c r="O948" s="25">
        <f t="shared" si="785"/>
        <v>11160.82546143035</v>
      </c>
      <c r="P948" s="25">
        <f t="shared" si="786"/>
        <v>27992.244538569641</v>
      </c>
      <c r="Q948" s="25">
        <f t="array" aca="1" ref="Q948" ca="1">INDEX('Isaac 401k'!L:L,MATCH('Retirement Calculator'!A948,'Isaac 401k'!N:N,0),0)</f>
        <v>1953827.4777006721</v>
      </c>
      <c r="R948" s="25">
        <f t="array" aca="1" ref="R948" ca="1">INDEX('Lorri 401b'!L:L,MATCH('Retirement Calculator'!A948,'Lorri 401b'!N:N,0),0)</f>
        <v>-8660113.5487598553</v>
      </c>
      <c r="S948" s="25">
        <f t="shared" ca="1" si="787"/>
        <v>-6706286.0710591832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3525.4531757812501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7820.4732791855868</v>
      </c>
      <c r="K949" s="25">
        <f t="shared" si="784"/>
        <v>20171.771259384055</v>
      </c>
      <c r="L949" s="25"/>
      <c r="N949" s="25">
        <f>'Combined Retirement'!$C$18/12</f>
        <v>39153.069999999992</v>
      </c>
      <c r="O949" s="25">
        <f t="shared" si="785"/>
        <v>11160.82546143035</v>
      </c>
      <c r="P949" s="25">
        <f t="shared" si="786"/>
        <v>27992.244538569641</v>
      </c>
      <c r="Q949" s="25">
        <f t="array" aca="1" ref="Q949" ca="1">INDEX('Isaac 401k'!L:L,MATCH('Retirement Calculator'!A949,'Isaac 401k'!N:N,0),0)</f>
        <v>1954115.3669399093</v>
      </c>
      <c r="R949" s="25">
        <f t="array" aca="1" ref="R949" ca="1">INDEX('Lorri 401b'!L:L,MATCH('Retirement Calculator'!A949,'Lorri 401b'!N:N,0),0)</f>
        <v>-8716453.1755193193</v>
      </c>
      <c r="S949" s="25">
        <f t="shared" ca="1" si="787"/>
        <v>-6762337.8085794095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3525.4531757812501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7820.4732791855868</v>
      </c>
      <c r="K950" s="25">
        <f t="shared" si="784"/>
        <v>20171.771259384055</v>
      </c>
      <c r="L950" s="25"/>
      <c r="N950" s="25">
        <f>'Combined Retirement'!$C$18/12</f>
        <v>39153.069999999992</v>
      </c>
      <c r="O950" s="25">
        <f t="shared" si="785"/>
        <v>11160.82546143035</v>
      </c>
      <c r="P950" s="25">
        <f t="shared" si="786"/>
        <v>27992.244538569641</v>
      </c>
      <c r="Q950" s="25">
        <f t="array" aca="1" ref="Q950" ca="1">INDEX('Isaac 401k'!L:L,MATCH('Retirement Calculator'!A950,'Isaac 401k'!N:N,0),0)</f>
        <v>1954404.4557176435</v>
      </c>
      <c r="R950" s="25">
        <f t="array" aca="1" ref="R950" ca="1">INDEX('Lorri 401b'!L:L,MATCH('Retirement Calculator'!A950,'Lorri 401b'!N:N,0),0)</f>
        <v>-8773027.5507236142</v>
      </c>
      <c r="S950" s="25">
        <f t="shared" ca="1" si="787"/>
        <v>-6818623.0950059704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3525.4531757812501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7820.4732791855868</v>
      </c>
      <c r="K951" s="25">
        <f t="shared" si="784"/>
        <v>20171.771259384055</v>
      </c>
      <c r="L951" s="25"/>
      <c r="N951" s="25">
        <f>'Combined Retirement'!$C$18/12</f>
        <v>39153.069999999992</v>
      </c>
      <c r="O951" s="25">
        <f t="shared" si="785"/>
        <v>11160.82546143035</v>
      </c>
      <c r="P951" s="25">
        <f t="shared" si="786"/>
        <v>27992.244538569641</v>
      </c>
      <c r="Q951" s="25">
        <f t="array" aca="1" ref="Q951" ca="1">INDEX('Isaac 401k'!L:L,MATCH('Retirement Calculator'!A951,'Isaac 401k'!N:N,0),0)</f>
        <v>1954694.7490319514</v>
      </c>
      <c r="R951" s="25">
        <f t="array" aca="1" ref="R951" ca="1">INDEX('Lorri 401b'!L:L,MATCH('Retirement Calculator'!A951,'Lorri 401b'!N:N,0),0)</f>
        <v>-8829837.6524912603</v>
      </c>
      <c r="S951" s="25">
        <f t="shared" ca="1" si="787"/>
        <v>-6875142.9034593087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3525.4531757812501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7820.4732791855868</v>
      </c>
      <c r="K952" s="25">
        <f t="shared" si="784"/>
        <v>20171.771259384055</v>
      </c>
      <c r="L952" s="25"/>
      <c r="N952" s="25">
        <f>'Combined Retirement'!$C$18/12</f>
        <v>39153.069999999992</v>
      </c>
      <c r="O952" s="25">
        <f t="shared" si="785"/>
        <v>11160.82546143035</v>
      </c>
      <c r="P952" s="25">
        <f t="shared" si="786"/>
        <v>27992.244538569641</v>
      </c>
      <c r="Q952" s="25">
        <f t="array" aca="1" ref="Q952" ca="1">INDEX('Isaac 401k'!L:L,MATCH('Retirement Calculator'!A952,'Isaac 401k'!N:N,0),0)</f>
        <v>1954986.2519017358</v>
      </c>
      <c r="R952" s="25">
        <f t="array" aca="1" ref="R952" ca="1">INDEX('Lorri 401b'!L:L,MATCH('Retirement Calculator'!A952,'Lorri 401b'!N:N,0),0)</f>
        <v>-8886884.4630162716</v>
      </c>
      <c r="S952" s="25">
        <f t="shared" ca="1" si="787"/>
        <v>-6931898.211114536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3525.4531757812501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7820.4732791855868</v>
      </c>
      <c r="K953" s="25">
        <f t="shared" si="784"/>
        <v>20171.771259384055</v>
      </c>
      <c r="L953" s="25"/>
      <c r="N953" s="25">
        <f>'Combined Retirement'!$C$18/12</f>
        <v>39153.069999999992</v>
      </c>
      <c r="O953" s="25">
        <f t="shared" si="785"/>
        <v>11160.82546143035</v>
      </c>
      <c r="P953" s="25">
        <f t="shared" si="786"/>
        <v>27992.244538569641</v>
      </c>
      <c r="Q953" s="25">
        <f t="array" aca="1" ref="Q953" ca="1">INDEX('Isaac 401k'!L:L,MATCH('Retirement Calculator'!A953,'Isaac 401k'!N:N,0),0)</f>
        <v>1955278.9693668108</v>
      </c>
      <c r="R953" s="25">
        <f t="array" aca="1" ref="R953" ca="1">INDEX('Lorri 401b'!L:L,MATCH('Retirement Calculator'!A953,'Lorri 401b'!N:N,0),0)</f>
        <v>-8944168.9685851373</v>
      </c>
      <c r="S953" s="25">
        <f t="shared" ca="1" si="787"/>
        <v>-6988889.9992183261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3525.4531757812501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7820.4732791855868</v>
      </c>
      <c r="K954" s="25">
        <f t="shared" si="784"/>
        <v>20171.771259384055</v>
      </c>
      <c r="L954" s="25"/>
      <c r="N954" s="25">
        <f>'Combined Retirement'!$C$18/12</f>
        <v>39153.069999999992</v>
      </c>
      <c r="O954" s="25">
        <f t="shared" si="785"/>
        <v>11160.82546143035</v>
      </c>
      <c r="P954" s="25">
        <f t="shared" si="786"/>
        <v>27992.244538569641</v>
      </c>
      <c r="Q954" s="25">
        <f t="array" aca="1" ref="Q954" ca="1">INDEX('Isaac 401k'!L:L,MATCH('Retirement Calculator'!A954,'Isaac 401k'!N:N,0),0)</f>
        <v>1955572.9064879902</v>
      </c>
      <c r="R954" s="25">
        <f t="array" aca="1" ref="R954" ca="1">INDEX('Lorri 401b'!L:L,MATCH('Retirement Calculator'!A954,'Lorri 401b'!N:N,0),0)</f>
        <v>-9001692.1595938746</v>
      </c>
      <c r="S954" s="25">
        <f t="shared" ca="1" si="787"/>
        <v>-7046119.2531058844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3525.4531757812501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7820.4732791855868</v>
      </c>
      <c r="K955" s="25">
        <f t="shared" si="784"/>
        <v>20171.771259384055</v>
      </c>
      <c r="L955" s="25"/>
      <c r="N955" s="25">
        <f>'Combined Retirement'!$C$18/12</f>
        <v>39153.069999999992</v>
      </c>
      <c r="O955" s="25">
        <f t="shared" si="785"/>
        <v>11160.82546143035</v>
      </c>
      <c r="P955" s="25">
        <f t="shared" si="786"/>
        <v>27992.244538569641</v>
      </c>
      <c r="Q955" s="25">
        <f t="array" aca="1" ref="Q955" ca="1">INDEX('Isaac 401k'!L:L,MATCH('Retirement Calculator'!A955,'Isaac 401k'!N:N,0),0)</f>
        <v>1955868.0683471747</v>
      </c>
      <c r="R955" s="25">
        <f t="array" aca="1" ref="R955" ca="1">INDEX('Lorri 401b'!L:L,MATCH('Retirement Calculator'!A955,'Lorri 401b'!N:N,0),0)</f>
        <v>-9059455.0305651482</v>
      </c>
      <c r="S955" s="25">
        <f t="shared" ca="1" si="787"/>
        <v>-7103586.9622179735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3525.4531757812501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7820.4732791855868</v>
      </c>
      <c r="K956" s="25">
        <f t="shared" si="784"/>
        <v>20171.771259384055</v>
      </c>
      <c r="L956" s="25"/>
      <c r="N956" s="25">
        <f>'Combined Retirement'!$C$18/12</f>
        <v>39153.069999999992</v>
      </c>
      <c r="O956" s="25">
        <f t="shared" si="785"/>
        <v>11160.82546143035</v>
      </c>
      <c r="P956" s="25">
        <f t="shared" si="786"/>
        <v>27992.244538569641</v>
      </c>
      <c r="Q956" s="25">
        <f t="array" aca="1" ref="Q956" ca="1">INDEX('Isaac 401k'!L:L,MATCH('Retirement Calculator'!A956,'Isaac 401k'!N:N,0),0)</f>
        <v>1956164.460047439</v>
      </c>
      <c r="R956" s="25">
        <f t="array" aca="1" ref="R956" ca="1">INDEX('Lorri 401b'!L:L,MATCH('Retirement Calculator'!A956,'Lorri 401b'!N:N,0),0)</f>
        <v>-9117458.5801654682</v>
      </c>
      <c r="S956" s="25">
        <f t="shared" ca="1" si="787"/>
        <v>-7161294.1201180294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3525.4531757812501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7820.4732791855868</v>
      </c>
      <c r="K957" s="25">
        <f t="shared" si="784"/>
        <v>20171.771259384055</v>
      </c>
      <c r="L957" s="25"/>
      <c r="N957" s="25">
        <f>'Combined Retirement'!$C$18/12</f>
        <v>39153.069999999992</v>
      </c>
      <c r="O957" s="25">
        <f t="shared" si="785"/>
        <v>11160.82546143035</v>
      </c>
      <c r="P957" s="25">
        <f t="shared" si="786"/>
        <v>27992.244538569641</v>
      </c>
      <c r="Q957" s="25">
        <f t="array" aca="1" ref="Q957" ca="1">INDEX('Isaac 401k'!L:L,MATCH('Retirement Calculator'!A957,'Isaac 401k'!N:N,0),0)</f>
        <v>1956462.086713121</v>
      </c>
      <c r="R957" s="25">
        <f t="array" aca="1" ref="R957" ca="1">INDEX('Lorri 401b'!L:L,MATCH('Retirement Calculator'!A957,'Lorri 401b'!N:N,0),0)</f>
        <v>-9175703.8112224564</v>
      </c>
      <c r="S957" s="25">
        <f t="shared" ca="1" si="787"/>
        <v>-7219241.7245093351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3525.4531757812501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7820.4732791855868</v>
      </c>
      <c r="K958" s="25">
        <f t="shared" si="784"/>
        <v>20171.771259384055</v>
      </c>
      <c r="L958" s="25"/>
      <c r="N958" s="25">
        <f>'Combined Retirement'!$C$18/12</f>
        <v>39153.069999999992</v>
      </c>
      <c r="O958" s="25">
        <f t="shared" si="785"/>
        <v>11160.82546143035</v>
      </c>
      <c r="P958" s="25">
        <f t="shared" si="786"/>
        <v>27992.244538569641</v>
      </c>
      <c r="Q958" s="25">
        <f t="array" aca="1" ref="Q958" ca="1">INDEX('Isaac 401k'!L:L,MATCH('Retirement Calculator'!A958,'Isaac 401k'!N:N,0),0)</f>
        <v>1956760.9534899101</v>
      </c>
      <c r="R958" s="25">
        <f t="array" aca="1" ref="R958" ca="1">INDEX('Lorri 401b'!L:L,MATCH('Retirement Calculator'!A958,'Lorri 401b'!N:N,0),0)</f>
        <v>-9234191.7307421807</v>
      </c>
      <c r="S958" s="25">
        <f t="shared" ca="1" si="787"/>
        <v>-7277430.7772522708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3525.4531757812501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7820.4732791855868</v>
      </c>
      <c r="K959" s="25">
        <f t="shared" si="784"/>
        <v>20171.771259384055</v>
      </c>
      <c r="L959" s="25"/>
      <c r="N959" s="25">
        <f>'Combined Retirement'!$C$18/12</f>
        <v>39153.069999999992</v>
      </c>
      <c r="O959" s="25">
        <f t="shared" si="785"/>
        <v>11160.82546143035</v>
      </c>
      <c r="P959" s="25">
        <f t="shared" si="786"/>
        <v>27992.244538569641</v>
      </c>
      <c r="Q959" s="25">
        <f t="array" aca="1" ref="Q959" ca="1">INDEX('Isaac 401k'!L:L,MATCH('Retirement Calculator'!A959,'Isaac 401k'!N:N,0),0)</f>
        <v>1957061.0655449359</v>
      </c>
      <c r="R959" s="25">
        <f t="array" aca="1" ref="R959" ca="1">INDEX('Lorri 401b'!L:L,MATCH('Retirement Calculator'!A959,'Lorri 401b'!N:N,0),0)</f>
        <v>-9292923.3499265723</v>
      </c>
      <c r="S959" s="25">
        <f t="shared" ca="1" si="787"/>
        <v>-7335862.2843816364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3525.4531757812501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7820.4732791855868</v>
      </c>
      <c r="K960" s="25">
        <f t="shared" si="784"/>
        <v>20171.771259384055</v>
      </c>
      <c r="L960" s="25"/>
      <c r="N960" s="25">
        <f>'Combined Retirement'!$C$18/12</f>
        <v>39153.069999999992</v>
      </c>
      <c r="O960" s="25">
        <f t="shared" si="785"/>
        <v>11160.82546143035</v>
      </c>
      <c r="P960" s="25">
        <f t="shared" si="786"/>
        <v>27992.244538569641</v>
      </c>
      <c r="Q960" s="25">
        <f t="array" aca="1" ref="Q960" ca="1">INDEX('Isaac 401k'!L:L,MATCH('Retirement Calculator'!A960,'Isaac 401k'!N:N,0),0)</f>
        <v>1957362.4280668576</v>
      </c>
      <c r="R960" s="25">
        <f t="array" aca="1" ref="R960" ca="1">INDEX('Lorri 401b'!L:L,MATCH('Retirement Calculator'!A960,'Lorri 401b'!N:N,0),0)</f>
        <v>-9351899.6841908973</v>
      </c>
      <c r="S960" s="25">
        <f t="shared" ca="1" si="787"/>
        <v>-7394537.2561240401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3525.4531757812501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7820.4732791855868</v>
      </c>
      <c r="K961" s="25">
        <f t="shared" si="784"/>
        <v>20171.771259384055</v>
      </c>
      <c r="L961" s="25"/>
      <c r="N961" s="25">
        <f>'Combined Retirement'!$C$18/12</f>
        <v>39153.069999999992</v>
      </c>
      <c r="O961" s="25">
        <f t="shared" si="785"/>
        <v>11160.82546143035</v>
      </c>
      <c r="P961" s="25">
        <f t="shared" si="786"/>
        <v>27992.244538569641</v>
      </c>
      <c r="Q961" s="25">
        <f t="array" aca="1" ref="Q961" ca="1">INDEX('Isaac 401k'!L:L,MATCH('Retirement Calculator'!A961,'Isaac 401k'!N:N,0),0)</f>
        <v>1957665.0462659539</v>
      </c>
      <c r="R961" s="25">
        <f t="array" aca="1" ref="R961" ca="1">INDEX('Lorri 401b'!L:L,MATCH('Retirement Calculator'!A961,'Lorri 401b'!N:N,0),0)</f>
        <v>-9411121.7531813234</v>
      </c>
      <c r="S961" s="25">
        <f t="shared" ca="1" si="787"/>
        <v>-7453456.7069153693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3525.4531757812501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7820.4732791855868</v>
      </c>
      <c r="K962" s="25">
        <f t="shared" si="784"/>
        <v>20171.771259384055</v>
      </c>
      <c r="L962" s="25"/>
      <c r="N962" s="25">
        <f>'Combined Retirement'!$C$18/12</f>
        <v>39153.069999999992</v>
      </c>
      <c r="O962" s="25">
        <f t="shared" si="785"/>
        <v>11160.82546143035</v>
      </c>
      <c r="P962" s="25">
        <f t="shared" si="786"/>
        <v>27992.244538569641</v>
      </c>
      <c r="Q962" s="25">
        <f t="array" aca="1" ref="Q962" ca="1">INDEX('Isaac 401k'!L:L,MATCH('Retirement Calculator'!A962,'Isaac 401k'!N:N,0),0)</f>
        <v>1957968.9253742131</v>
      </c>
      <c r="R962" s="25">
        <f t="array" aca="1" ref="R962" ca="1">INDEX('Lorri 401b'!L:L,MATCH('Retirement Calculator'!A962,'Lorri 401b'!N:N,0),0)</f>
        <v>-9470590.5807925444</v>
      </c>
      <c r="S962" s="25">
        <f t="shared" ca="1" si="787"/>
        <v>-7512621.6554183308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3525.4531757812501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7820.4732791855868</v>
      </c>
      <c r="K963" s="25">
        <f t="shared" si="784"/>
        <v>20171.771259384055</v>
      </c>
      <c r="L963" s="25"/>
      <c r="N963" s="25">
        <f>'Combined Retirement'!$C$18/12</f>
        <v>39153.069999999992</v>
      </c>
      <c r="O963" s="25">
        <f t="shared" si="785"/>
        <v>11160.82546143035</v>
      </c>
      <c r="P963" s="25">
        <f t="shared" si="786"/>
        <v>27992.244538569641</v>
      </c>
      <c r="Q963" s="25">
        <f t="array" aca="1" ref="Q963" ca="1">INDEX('Isaac 401k'!L:L,MATCH('Retirement Calculator'!A963,'Isaac 401k'!N:N,0),0)</f>
        <v>1958274.0706454236</v>
      </c>
      <c r="R963" s="25">
        <f t="array" aca="1" ref="R963" ca="1">INDEX('Lorri 401b'!L:L,MATCH('Retirement Calculator'!A963,'Lorri 401b'!N:N,0),0)</f>
        <v>-9530307.1951854788</v>
      </c>
      <c r="S963" s="25">
        <f t="shared" ca="1" si="787"/>
        <v>-7572033.1245400552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3525.4531757812501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7820.4732791855868</v>
      </c>
      <c r="K964" s="25">
        <f t="shared" si="784"/>
        <v>20171.771259384055</v>
      </c>
      <c r="L964" s="25"/>
      <c r="N964" s="25">
        <f>'Combined Retirement'!$C$18/12</f>
        <v>39153.069999999992</v>
      </c>
      <c r="O964" s="25">
        <f t="shared" si="785"/>
        <v>11160.82546143035</v>
      </c>
      <c r="P964" s="25">
        <f t="shared" si="786"/>
        <v>27992.244538569641</v>
      </c>
      <c r="Q964" s="25">
        <f t="array" aca="1" ref="Q964" ca="1">INDEX('Isaac 401k'!L:L,MATCH('Retirement Calculator'!A964,'Isaac 401k'!N:N,0),0)</f>
        <v>1958580.4873552639</v>
      </c>
      <c r="R964" s="25">
        <f t="array" aca="1" ref="R964" ca="1">INDEX('Lorri 401b'!L:L,MATCH('Retirement Calculator'!A964,'Lorri 401b'!N:N,0),0)</f>
        <v>-9590272.6288050506</v>
      </c>
      <c r="S964" s="25">
        <f t="shared" ca="1" si="787"/>
        <v>-7631692.1414497867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3525.4531757812501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7820.4732791855868</v>
      </c>
      <c r="K965" s="25">
        <f t="shared" si="784"/>
        <v>20171.771259384055</v>
      </c>
      <c r="L965" s="25"/>
      <c r="N965" s="25">
        <f>'Combined Retirement'!$C$18/12</f>
        <v>39153.069999999992</v>
      </c>
      <c r="O965" s="25">
        <f t="shared" si="785"/>
        <v>11160.82546143035</v>
      </c>
      <c r="P965" s="25">
        <f t="shared" si="786"/>
        <v>27992.244538569641</v>
      </c>
      <c r="Q965" s="25">
        <f t="array" aca="1" ref="Q965" ca="1">INDEX('Isaac 401k'!L:L,MATCH('Retirement Calculator'!A965,'Isaac 401k'!N:N,0),0)</f>
        <v>1958888.1808013953</v>
      </c>
      <c r="R965" s="25">
        <f t="array" aca="1" ref="R965" ca="1">INDEX('Lorri 401b'!L:L,MATCH('Retirement Calculator'!A965,'Lorri 401b'!N:N,0),0)</f>
        <v>-9650487.9183980376</v>
      </c>
      <c r="S965" s="25">
        <f t="shared" ca="1" si="787"/>
        <v>-7691599.7375966422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3525.4531757812501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7820.4732791855868</v>
      </c>
      <c r="K966" s="25">
        <f t="shared" si="784"/>
        <v>20171.771259384055</v>
      </c>
      <c r="L966" s="25"/>
      <c r="N966" s="25">
        <f>'Combined Retirement'!$C$18/12</f>
        <v>39153.069999999992</v>
      </c>
      <c r="O966" s="25">
        <f t="shared" si="785"/>
        <v>11160.82546143035</v>
      </c>
      <c r="P966" s="25">
        <f t="shared" si="786"/>
        <v>27992.244538569641</v>
      </c>
      <c r="Q966" s="25">
        <f t="array" aca="1" ref="Q966" ca="1">INDEX('Isaac 401k'!L:L,MATCH('Retirement Calculator'!A966,'Isaac 401k'!N:N,0),0)</f>
        <v>1959197.1563035522</v>
      </c>
      <c r="R966" s="25">
        <f t="array" aca="1" ref="R966" ca="1">INDEX('Lorri 401b'!L:L,MATCH('Retirement Calculator'!A966,'Lorri 401b'!N:N,0),0)</f>
        <v>-9710954.1050309949</v>
      </c>
      <c r="S966" s="25">
        <f t="shared" ca="1" si="787"/>
        <v>-7751756.9487274429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3525.4531757812501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7820.4732791855868</v>
      </c>
      <c r="K967" s="25">
        <f t="shared" si="784"/>
        <v>20171.771259384055</v>
      </c>
      <c r="L967" s="25"/>
      <c r="N967" s="25">
        <f>'Combined Retirement'!$C$18/12</f>
        <v>39153.069999999992</v>
      </c>
      <c r="O967" s="25">
        <f t="shared" si="785"/>
        <v>11160.82546143035</v>
      </c>
      <c r="P967" s="25">
        <f t="shared" si="786"/>
        <v>27992.244538569641</v>
      </c>
      <c r="Q967" s="25">
        <f t="array" aca="1" ref="Q967" ca="1">INDEX('Isaac 401k'!L:L,MATCH('Retirement Calculator'!A967,'Isaac 401k'!N:N,0),0)</f>
        <v>1959507.4192036348</v>
      </c>
      <c r="R967" s="25">
        <f t="array" aca="1" ref="R967" ca="1">INDEX('Lorri 401b'!L:L,MATCH('Retirement Calculator'!A967,'Lorri 401b'!N:N,0),0)</f>
        <v>-9771672.2341082562</v>
      </c>
      <c r="S967" s="25">
        <f t="shared" ca="1" si="787"/>
        <v>-7812164.8149046209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3525.4531757812501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7820.4732791855868</v>
      </c>
      <c r="K968" s="25">
        <f t="shared" si="784"/>
        <v>20171.771259384055</v>
      </c>
      <c r="L968" s="25"/>
      <c r="N968" s="25">
        <f>'Combined Retirement'!$C$18/12</f>
        <v>39153.069999999992</v>
      </c>
      <c r="O968" s="25">
        <f t="shared" si="785"/>
        <v>11160.82546143035</v>
      </c>
      <c r="P968" s="25">
        <f t="shared" si="786"/>
        <v>27992.244538569641</v>
      </c>
      <c r="Q968" s="25">
        <f t="array" aca="1" ref="Q968" ca="1">INDEX('Isaac 401k'!L:L,MATCH('Retirement Calculator'!A968,'Isaac 401k'!N:N,0),0)</f>
        <v>1959818.9748658012</v>
      </c>
      <c r="R968" s="25">
        <f t="array" aca="1" ref="R968" ca="1">INDEX('Lorri 401b'!L:L,MATCH('Retirement Calculator'!A968,'Lorri 401b'!N:N,0),0)</f>
        <v>-9832643.3553900048</v>
      </c>
      <c r="S968" s="25">
        <f t="shared" ca="1" si="787"/>
        <v>-7872824.3805242032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3525.4531757812501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7820.4732791855868</v>
      </c>
      <c r="K969" s="25">
        <f t="shared" si="784"/>
        <v>20171.771259384055</v>
      </c>
      <c r="L969" s="25"/>
      <c r="N969" s="25">
        <f>'Combined Retirement'!$C$18/12</f>
        <v>39153.069999999992</v>
      </c>
      <c r="O969" s="25">
        <f t="shared" si="785"/>
        <v>11160.82546143035</v>
      </c>
      <c r="P969" s="25">
        <f t="shared" si="786"/>
        <v>27992.244538569641</v>
      </c>
      <c r="Q969" s="25">
        <f t="array" aca="1" ref="Q969" ca="1">INDEX('Isaac 401k'!L:L,MATCH('Retirement Calculator'!A969,'Isaac 401k'!N:N,0),0)</f>
        <v>1960131.8286765597</v>
      </c>
      <c r="R969" s="25">
        <f t="array" aca="1" ref="R969" ca="1">INDEX('Lorri 401b'!L:L,MATCH('Retirement Calculator'!A969,'Lorri 401b'!N:N,0),0)</f>
        <v>-9893868.523010429</v>
      </c>
      <c r="S969" s="25">
        <f t="shared" ca="1" si="787"/>
        <v>-7933736.694333869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3525.4531757812501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7820.4732791855868</v>
      </c>
      <c r="K970" s="25">
        <f t="shared" si="784"/>
        <v>20171.771259384055</v>
      </c>
      <c r="L970" s="25"/>
      <c r="N970" s="25">
        <f>'Combined Retirement'!$C$18/12</f>
        <v>39153.069999999992</v>
      </c>
      <c r="O970" s="25">
        <f t="shared" si="785"/>
        <v>11160.82546143035</v>
      </c>
      <c r="P970" s="25">
        <f t="shared" si="786"/>
        <v>27992.244538569641</v>
      </c>
      <c r="Q970" s="25">
        <f t="array" aca="1" ref="Q970" ca="1">INDEX('Isaac 401k'!L:L,MATCH('Retirement Calculator'!A970,'Isaac 401k'!N:N,0),0)</f>
        <v>1960445.9860448632</v>
      </c>
      <c r="R970" s="25">
        <f t="array" aca="1" ref="R970" ca="1">INDEX('Lorri 401b'!L:L,MATCH('Retirement Calculator'!A970,'Lorri 401b'!N:N,0),0)</f>
        <v>-9955348.7954959366</v>
      </c>
      <c r="S970" s="25">
        <f t="shared" ca="1" si="787"/>
        <v>-7994902.8094510734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3525.4531757812501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7820.4732791855868</v>
      </c>
      <c r="K971" s="25">
        <f t="shared" si="784"/>
        <v>20171.771259384055</v>
      </c>
      <c r="L971" s="25"/>
      <c r="N971" s="25">
        <f>'Combined Retirement'!$C$18/12</f>
        <v>39153.069999999992</v>
      </c>
      <c r="O971" s="25">
        <f t="shared" si="785"/>
        <v>11160.82546143035</v>
      </c>
      <c r="P971" s="25">
        <f t="shared" si="786"/>
        <v>27992.244538569641</v>
      </c>
      <c r="Q971" s="25">
        <f t="array" aca="1" ref="Q971" ca="1">INDEX('Isaac 401k'!L:L,MATCH('Retirement Calculator'!A971,'Isaac 401k'!N:N,0),0)</f>
        <v>1960761.4524022012</v>
      </c>
      <c r="R971" s="25">
        <f t="array" aca="1" ref="R971" ca="1">INDEX('Lorri 401b'!L:L,MATCH('Retirement Calculator'!A971,'Lorri 401b'!N:N,0),0)</f>
        <v>-10017085.235783469</v>
      </c>
      <c r="S971" s="25">
        <f t="shared" ca="1" si="787"/>
        <v>-8056323.7833812675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3525.4531757812501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7820.4732791855868</v>
      </c>
      <c r="K972" s="25">
        <f t="shared" si="784"/>
        <v>20171.771259384055</v>
      </c>
      <c r="L972" s="25"/>
      <c r="N972" s="25">
        <f>'Combined Retirement'!$C$18/12</f>
        <v>39153.069999999992</v>
      </c>
      <c r="O972" s="25">
        <f t="shared" si="785"/>
        <v>11160.82546143035</v>
      </c>
      <c r="P972" s="25">
        <f t="shared" si="786"/>
        <v>27992.244538569641</v>
      </c>
      <c r="Q972" s="25">
        <f t="array" aca="1" ref="Q972" ca="1">INDEX('Isaac 401k'!L:L,MATCH('Retirement Calculator'!A972,'Isaac 401k'!N:N,0),0)</f>
        <v>1961078.2332026949</v>
      </c>
      <c r="R972" s="25">
        <f t="array" aca="1" ref="R972" ca="1">INDEX('Lorri 401b'!L:L,MATCH('Retirement Calculator'!A972,'Lorri 401b'!N:N,0),0)</f>
        <v>-10079078.911238866</v>
      </c>
      <c r="S972" s="25">
        <f t="shared" ca="1" si="787"/>
        <v>-8118000.678036171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3525.4531757812501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7820.4732791855868</v>
      </c>
      <c r="K973" s="25">
        <f t="shared" si="784"/>
        <v>20171.771259384055</v>
      </c>
      <c r="L973" s="25"/>
      <c r="N973" s="25">
        <f>'Combined Retirement'!$C$18/12</f>
        <v>39153.069999999992</v>
      </c>
      <c r="O973" s="25">
        <f t="shared" si="785"/>
        <v>11160.82546143035</v>
      </c>
      <c r="P973" s="25">
        <f t="shared" si="786"/>
        <v>27992.244538569641</v>
      </c>
      <c r="Q973" s="25">
        <f t="array" aca="1" ref="Q973" ca="1">INDEX('Isaac 401k'!L:L,MATCH('Retirement Calculator'!A973,'Isaac 401k'!N:N,0),0)</f>
        <v>1961396.3339231906</v>
      </c>
      <c r="R973" s="25">
        <f t="array" aca="1" ref="R973" ca="1">INDEX('Lorri 401b'!L:L,MATCH('Retirement Calculator'!A973,'Lorri 401b'!N:N,0),0)</f>
        <v>-10141330.893675325</v>
      </c>
      <c r="S973" s="25">
        <f t="shared" ca="1" si="787"/>
        <v>-8179934.5597521346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3525.4531757812501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7820.4732791855868</v>
      </c>
      <c r="K974" s="25">
        <f t="shared" si="784"/>
        <v>20171.771259384055</v>
      </c>
      <c r="L974" s="25"/>
      <c r="N974" s="25">
        <f>'Combined Retirement'!$C$18/12</f>
        <v>39153.069999999992</v>
      </c>
      <c r="O974" s="25">
        <f t="shared" si="785"/>
        <v>11160.82546143035</v>
      </c>
      <c r="P974" s="25">
        <f t="shared" si="786"/>
        <v>27992.244538569641</v>
      </c>
      <c r="Q974" s="25">
        <f t="array" aca="1" ref="Q974" ca="1">INDEX('Isaac 401k'!L:L,MATCH('Retirement Calculator'!A974,'Isaac 401k'!N:N,0),0)</f>
        <v>1961715.7600633551</v>
      </c>
      <c r="R974" s="25">
        <f t="array" aca="1" ref="R974" ca="1">INDEX('Lorri 401b'!L:L,MATCH('Retirement Calculator'!A974,'Lorri 401b'!N:N,0),0)</f>
        <v>-10203842.259371938</v>
      </c>
      <c r="S974" s="25">
        <f t="shared" ca="1" si="787"/>
        <v>-8242126.4993085833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3525.4531757812501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7820.4732791855868</v>
      </c>
      <c r="K975" s="25">
        <f t="shared" si="784"/>
        <v>20171.771259384055</v>
      </c>
      <c r="L975" s="25"/>
      <c r="N975" s="25">
        <f>'Combined Retirement'!$C$18/12</f>
        <v>39153.069999999992</v>
      </c>
      <c r="O975" s="25">
        <f t="shared" si="785"/>
        <v>11160.82546143035</v>
      </c>
      <c r="P975" s="25">
        <f t="shared" si="786"/>
        <v>27992.244538569641</v>
      </c>
      <c r="Q975" s="25">
        <f t="array" aca="1" ref="Q975" ca="1">INDEX('Isaac 401k'!L:L,MATCH('Retirement Calculator'!A975,'Isaac 401k'!N:N,0),0)</f>
        <v>1962036.5171457701</v>
      </c>
      <c r="R975" s="25">
        <f t="array" aca="1" ref="R975" ca="1">INDEX('Lorri 401b'!L:L,MATCH('Retirement Calculator'!A975,'Lorri 401b'!N:N,0),0)</f>
        <v>-10266614.089092286</v>
      </c>
      <c r="S975" s="25">
        <f t="shared" ca="1" si="787"/>
        <v>-8304577.5719465166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3525.4531757812501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7820.4732791855868</v>
      </c>
      <c r="K976" s="25">
        <f t="shared" si="784"/>
        <v>20171.771259384055</v>
      </c>
      <c r="L976" s="25"/>
      <c r="N976" s="25">
        <f>'Combined Retirement'!$C$18/12</f>
        <v>39153.069999999992</v>
      </c>
      <c r="O976" s="25">
        <f t="shared" si="785"/>
        <v>11160.82546143035</v>
      </c>
      <c r="P976" s="25">
        <f t="shared" si="786"/>
        <v>27992.244538569641</v>
      </c>
      <c r="Q976" s="25">
        <f t="array" aca="1" ref="Q976" ca="1">INDEX('Isaac 401k'!L:L,MATCH('Retirement Calculator'!A976,'Isaac 401k'!N:N,0),0)</f>
        <v>1962358.6107160286</v>
      </c>
      <c r="R976" s="25">
        <f t="array" aca="1" ref="R976" ca="1">INDEX('Lorri 401b'!L:L,MATCH('Retirement Calculator'!A976,'Lorri 401b'!N:N,0),0)</f>
        <v>-10329647.468103135</v>
      </c>
      <c r="S976" s="25">
        <f t="shared" ca="1" si="787"/>
        <v>-8367288.8573871069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3525.4531757812501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7820.4732791855868</v>
      </c>
      <c r="K977" s="25">
        <f t="shared" si="784"/>
        <v>20171.771259384055</v>
      </c>
      <c r="L977" s="25"/>
      <c r="N977" s="25">
        <f>'Combined Retirement'!$C$18/12</f>
        <v>39153.069999999992</v>
      </c>
      <c r="O977" s="25">
        <f t="shared" si="785"/>
        <v>11160.82546143035</v>
      </c>
      <c r="P977" s="25">
        <f t="shared" si="786"/>
        <v>27992.244538569641</v>
      </c>
      <c r="Q977" s="25">
        <f t="array" aca="1" ref="Q977" ca="1">INDEX('Isaac 401k'!L:L,MATCH('Retirement Calculator'!A977,'Isaac 401k'!N:N,0),0)</f>
        <v>1962682.0463428299</v>
      </c>
      <c r="R977" s="25">
        <f t="array" aca="1" ref="R977" ca="1">INDEX('Lorri 401b'!L:L,MATCH('Retirement Calculator'!A977,'Lorri 401b'!N:N,0),0)</f>
        <v>-10392943.486193197</v>
      </c>
      <c r="S977" s="25">
        <f t="shared" ca="1" si="787"/>
        <v>-8430261.4398503676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3525.4531757812501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7820.4732791855868</v>
      </c>
      <c r="K978" s="25">
        <f t="shared" si="784"/>
        <v>20171.771259384055</v>
      </c>
      <c r="L978" s="25"/>
      <c r="N978" s="25">
        <f>'Combined Retirement'!$C$18/12</f>
        <v>39153.069999999992</v>
      </c>
      <c r="O978" s="25">
        <f t="shared" si="785"/>
        <v>11160.82546143035</v>
      </c>
      <c r="P978" s="25">
        <f t="shared" si="786"/>
        <v>27992.244538569641</v>
      </c>
      <c r="Q978" s="25">
        <f t="array" aca="1" ref="Q978" ca="1">INDEX('Isaac 401k'!L:L,MATCH('Retirement Calculator'!A978,'Isaac 401k'!N:N,0),0)</f>
        <v>1963006.8296180761</v>
      </c>
      <c r="R978" s="25">
        <f t="array" aca="1" ref="R978" ca="1">INDEX('Lorri 401b'!L:L,MATCH('Retirement Calculator'!A978,'Lorri 401b'!N:N,0),0)</f>
        <v>-10456503.237691967</v>
      </c>
      <c r="S978" s="25">
        <f t="shared" ca="1" si="787"/>
        <v>-8493496.408073891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3525.4531757812501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7820.4732791855868</v>
      </c>
      <c r="K979" s="25">
        <f t="shared" si="784"/>
        <v>20171.771259384055</v>
      </c>
      <c r="L979" s="25"/>
      <c r="N979" s="25">
        <f>'Combined Retirement'!$C$18/12</f>
        <v>39153.069999999992</v>
      </c>
      <c r="O979" s="25">
        <f t="shared" si="785"/>
        <v>11160.82546143035</v>
      </c>
      <c r="P979" s="25">
        <f t="shared" si="786"/>
        <v>27992.244538569641</v>
      </c>
      <c r="Q979" s="25">
        <f t="array" aca="1" ref="Q979" ca="1">INDEX('Isaac 401k'!L:L,MATCH('Retirement Calculator'!A979,'Isaac 401k'!N:N,0),0)</f>
        <v>1963332.9661569693</v>
      </c>
      <c r="R979" s="25">
        <f t="array" aca="1" ref="R979" ca="1">INDEX('Lorri 401b'!L:L,MATCH('Retirement Calculator'!A979,'Lorri 401b'!N:N,0),0)</f>
        <v>-10520327.821488649</v>
      </c>
      <c r="S979" s="25">
        <f t="shared" ca="1" si="787"/>
        <v>-8556994.8553316798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3525.4531757812501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7820.4732791855868</v>
      </c>
      <c r="K980" s="25">
        <f t="shared" si="784"/>
        <v>20171.771259384055</v>
      </c>
      <c r="L980" s="25"/>
      <c r="N980" s="25">
        <f>'Combined Retirement'!$C$18/12</f>
        <v>39153.069999999992</v>
      </c>
      <c r="O980" s="25">
        <f t="shared" si="785"/>
        <v>11160.82546143035</v>
      </c>
      <c r="P980" s="25">
        <f t="shared" si="786"/>
        <v>27992.244538569641</v>
      </c>
      <c r="Q980" s="25">
        <f t="array" aca="1" ref="Q980" ca="1">INDEX('Isaac 401k'!L:L,MATCH('Retirement Calculator'!A980,'Isaac 401k'!N:N,0),0)</f>
        <v>1963660.4615981078</v>
      </c>
      <c r="R980" s="25">
        <f t="array" aca="1" ref="R980" ca="1">INDEX('Lorri 401b'!L:L,MATCH('Retirement Calculator'!A980,'Lorri 401b'!N:N,0),0)</f>
        <v>-10584418.34105115</v>
      </c>
      <c r="S980" s="25">
        <f t="shared" ca="1" si="787"/>
        <v>-8620757.8794530425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3525.4531757812501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7820.4732791855868</v>
      </c>
      <c r="K981" s="25">
        <f t="shared" si="784"/>
        <v>20171.771259384055</v>
      </c>
      <c r="L981" s="25"/>
      <c r="N981" s="25">
        <f>'Combined Retirement'!$C$18/12</f>
        <v>39153.069999999992</v>
      </c>
      <c r="O981" s="25">
        <f t="shared" si="785"/>
        <v>11160.82546143035</v>
      </c>
      <c r="P981" s="25">
        <f t="shared" si="786"/>
        <v>27992.244538569641</v>
      </c>
      <c r="Q981" s="25">
        <f t="array" aca="1" ref="Q981" ca="1">INDEX('Isaac 401k'!L:L,MATCH('Retirement Calculator'!A981,'Isaac 401k'!N:N,0),0)</f>
        <v>1963989.3216035843</v>
      </c>
      <c r="R981" s="25">
        <f t="array" aca="1" ref="R981" ca="1">INDEX('Lorri 401b'!L:L,MATCH('Retirement Calculator'!A981,'Lorri 401b'!N:N,0),0)</f>
        <v>-10648775.904445162</v>
      </c>
      <c r="S981" s="25">
        <f t="shared" ca="1" si="787"/>
        <v>-8684786.582841577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3525.4531757812501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7820.4732791855868</v>
      </c>
      <c r="K982" s="25">
        <f t="shared" si="784"/>
        <v>20171.771259384055</v>
      </c>
      <c r="L982" s="25"/>
      <c r="N982" s="25">
        <f>'Combined Retirement'!$C$18/12</f>
        <v>39153.069999999992</v>
      </c>
      <c r="O982" s="25">
        <f t="shared" si="785"/>
        <v>11160.82546143035</v>
      </c>
      <c r="P982" s="25">
        <f t="shared" si="786"/>
        <v>27992.244538569641</v>
      </c>
      <c r="Q982" s="25">
        <f t="array" aca="1" ref="Q982" ca="1">INDEX('Isaac 401k'!L:L,MATCH('Retirement Calculator'!A982,'Isaac 401k'!N:N,0),0)</f>
        <v>1964319.5518590838</v>
      </c>
      <c r="R982" s="25">
        <f t="array" aca="1" ref="R982" ca="1">INDEX('Lorri 401b'!L:L,MATCH('Retirement Calculator'!A982,'Lorri 401b'!N:N,0),0)</f>
        <v>-10713401.624353316</v>
      </c>
      <c r="S982" s="25">
        <f t="shared" ca="1" si="787"/>
        <v>-8749082.0724942312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3525.4531757812501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7820.4732791855868</v>
      </c>
      <c r="K983" s="25">
        <f t="shared" si="784"/>
        <v>20171.771259384055</v>
      </c>
      <c r="L983" s="25"/>
      <c r="N983" s="25">
        <f>'Combined Retirement'!$C$18/12</f>
        <v>39153.069999999992</v>
      </c>
      <c r="O983" s="25">
        <f t="shared" si="785"/>
        <v>11160.82546143035</v>
      </c>
      <c r="P983" s="25">
        <f t="shared" si="786"/>
        <v>27992.244538569641</v>
      </c>
      <c r="Q983" s="25">
        <f t="array" aca="1" ref="Q983" ca="1">INDEX('Isaac 401k'!L:L,MATCH('Retirement Calculator'!A983,'Isaac 401k'!N:N,0),0)</f>
        <v>1964651.1580739811</v>
      </c>
      <c r="R983" s="25">
        <f t="array" aca="1" ref="R983" ca="1">INDEX('Lorri 401b'!L:L,MATCH('Retirement Calculator'!A983,'Lorri 401b'!N:N,0),0)</f>
        <v>-10778296.61809442</v>
      </c>
      <c r="S983" s="25">
        <f t="shared" ca="1" si="787"/>
        <v>-8813645.4600204397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3525.4531757812501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7820.4732791855868</v>
      </c>
      <c r="K984" s="25">
        <f t="shared" si="784"/>
        <v>20171.771259384055</v>
      </c>
      <c r="L984" s="25"/>
      <c r="N984" s="25">
        <f>'Combined Retirement'!$C$18/12</f>
        <v>39153.069999999992</v>
      </c>
      <c r="O984" s="25">
        <f t="shared" si="785"/>
        <v>11160.82546143035</v>
      </c>
      <c r="P984" s="25">
        <f t="shared" si="786"/>
        <v>27992.244538569641</v>
      </c>
      <c r="Q984" s="25">
        <f t="array" aca="1" ref="Q984" ca="1">INDEX('Isaac 401k'!L:L,MATCH('Retirement Calculator'!A984,'Isaac 401k'!N:N,0),0)</f>
        <v>1964984.1459814406</v>
      </c>
      <c r="R984" s="25">
        <f t="array" aca="1" ref="R984" ca="1">INDEX('Lorri 401b'!L:L,MATCH('Retirement Calculator'!A984,'Lorri 401b'!N:N,0),0)</f>
        <v>-10843462.007642778</v>
      </c>
      <c r="S984" s="25">
        <f t="shared" ca="1" si="787"/>
        <v>-8878477.8616613373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3525.4531757812501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7820.4732791855868</v>
      </c>
      <c r="K985" s="25">
        <f t="shared" si="784"/>
        <v>20171.771259384055</v>
      </c>
      <c r="L985" s="25"/>
      <c r="N985" s="25">
        <f>'Combined Retirement'!$C$18/12</f>
        <v>39153.069999999992</v>
      </c>
      <c r="O985" s="25">
        <f t="shared" si="785"/>
        <v>11160.82546143035</v>
      </c>
      <c r="P985" s="25">
        <f t="shared" si="786"/>
        <v>27992.244538569641</v>
      </c>
      <c r="Q985" s="25">
        <f t="array" aca="1" ref="Q985" ca="1">INDEX('Isaac 401k'!L:L,MATCH('Retirement Calculator'!A985,'Isaac 401k'!N:N,0),0)</f>
        <v>1965318.5213385143</v>
      </c>
      <c r="R985" s="25">
        <f t="array" aca="1" ref="R985" ca="1">INDEX('Lorri 401b'!L:L,MATCH('Retirement Calculator'!A985,'Lorri 401b'!N:N,0),0)</f>
        <v>-10908898.919647587</v>
      </c>
      <c r="S985" s="25">
        <f t="shared" ca="1" si="787"/>
        <v>-8943580.3983090725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3525.4531757812501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7820.4732791855868</v>
      </c>
      <c r="K986" s="25">
        <f t="shared" si="784"/>
        <v>20171.771259384055</v>
      </c>
      <c r="L986" s="25"/>
      <c r="N986" s="25">
        <f>'Combined Retirement'!$C$18/12</f>
        <v>39153.069999999992</v>
      </c>
      <c r="O986" s="25">
        <f t="shared" si="785"/>
        <v>11160.82546143035</v>
      </c>
      <c r="P986" s="25">
        <f t="shared" si="786"/>
        <v>27992.244538569641</v>
      </c>
      <c r="Q986" s="25">
        <f t="array" aca="1" ref="Q986" ca="1">INDEX('Isaac 401k'!L:L,MATCH('Retirement Calculator'!A986,'Isaac 401k'!N:N,0),0)</f>
        <v>1965654.2899262425</v>
      </c>
      <c r="R986" s="25">
        <f t="array" aca="1" ref="R986" ca="1">INDEX('Lorri 401b'!L:L,MATCH('Retirement Calculator'!A986,'Lorri 401b'!N:N,0),0)</f>
        <v>-10974608.485452417</v>
      </c>
      <c r="S986" s="25">
        <f t="shared" ca="1" si="787"/>
        <v>-9008954.1955261752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3525.4531757812501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7820.4732791855868</v>
      </c>
      <c r="K987" s="25">
        <f t="shared" si="784"/>
        <v>20171.771259384055</v>
      </c>
      <c r="L987" s="25"/>
      <c r="N987" s="25">
        <f>'Combined Retirement'!$C$18/12</f>
        <v>39153.069999999992</v>
      </c>
      <c r="O987" s="25">
        <f t="shared" si="785"/>
        <v>11160.82546143035</v>
      </c>
      <c r="P987" s="25">
        <f t="shared" si="786"/>
        <v>27992.244538569641</v>
      </c>
      <c r="Q987" s="25">
        <f t="array" aca="1" ref="Q987" ca="1">INDEX('Isaac 401k'!L:L,MATCH('Retirement Calculator'!A987,'Isaac 401k'!N:N,0),0)</f>
        <v>1965991.4575497531</v>
      </c>
      <c r="R987" s="25">
        <f t="array" aca="1" ref="R987" ca="1">INDEX('Lorri 401b'!L:L,MATCH('Retirement Calculator'!A987,'Lorri 401b'!N:N,0),0)</f>
        <v>-11040591.841114767</v>
      </c>
      <c r="S987" s="25">
        <f t="shared" ca="1" si="787"/>
        <v>-9074600.3835650142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3525.4531757812501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7820.4732791855868</v>
      </c>
      <c r="K988" s="25">
        <f t="shared" si="784"/>
        <v>20171.771259384055</v>
      </c>
      <c r="L988" s="25"/>
      <c r="N988" s="25">
        <f>'Combined Retirement'!$C$18/12</f>
        <v>39153.069999999992</v>
      </c>
      <c r="O988" s="25">
        <f t="shared" si="785"/>
        <v>11160.82546143035</v>
      </c>
      <c r="P988" s="25">
        <f t="shared" si="786"/>
        <v>27992.244538569641</v>
      </c>
      <c r="Q988" s="25">
        <f t="array" aca="1" ref="Q988" ca="1">INDEX('Isaac 401k'!L:L,MATCH('Retirement Calculator'!A988,'Isaac 401k'!N:N,0),0)</f>
        <v>1966330.0300383617</v>
      </c>
      <c r="R988" s="25">
        <f t="array" aca="1" ref="R988" ca="1">INDEX('Lorri 401b'!L:L,MATCH('Retirement Calculator'!A988,'Lorri 401b'!N:N,0),0)</f>
        <v>-11106850.12742571</v>
      </c>
      <c r="S988" s="25">
        <f t="shared" ca="1" si="787"/>
        <v>-9140520.0973873474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3525.4531757812501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7820.4732791855868</v>
      </c>
      <c r="K989" s="25">
        <f t="shared" si="784"/>
        <v>20171.771259384055</v>
      </c>
      <c r="L989" s="25"/>
      <c r="N989" s="25">
        <f>'Combined Retirement'!$C$18/12</f>
        <v>39153.069999999992</v>
      </c>
      <c r="O989" s="25">
        <f t="shared" si="785"/>
        <v>11160.82546143035</v>
      </c>
      <c r="P989" s="25">
        <f t="shared" si="786"/>
        <v>27992.244538569641</v>
      </c>
      <c r="Q989" s="25">
        <f t="array" aca="1" ref="Q989" ca="1">INDEX('Isaac 401k'!L:L,MATCH('Retirement Calculator'!A989,'Isaac 401k'!N:N,0),0)</f>
        <v>1966670.0132456727</v>
      </c>
      <c r="R989" s="25">
        <f t="array" aca="1" ref="R989" ca="1">INDEX('Lorri 401b'!L:L,MATCH('Retirement Calculator'!A989,'Lorri 401b'!N:N,0),0)</f>
        <v>-11173384.489929615</v>
      </c>
      <c r="S989" s="25">
        <f t="shared" ca="1" si="787"/>
        <v>-9206714.4766839426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3525.4531757812501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7820.4732791855868</v>
      </c>
      <c r="K990" s="25">
        <f t="shared" si="784"/>
        <v>20171.771259384055</v>
      </c>
      <c r="L990" s="25"/>
      <c r="N990" s="25">
        <f>'Combined Retirement'!$C$18/12</f>
        <v>39153.069999999992</v>
      </c>
      <c r="O990" s="25">
        <f t="shared" si="785"/>
        <v>11160.82546143035</v>
      </c>
      <c r="P990" s="25">
        <f t="shared" si="786"/>
        <v>27992.244538569641</v>
      </c>
      <c r="Q990" s="25">
        <f t="array" aca="1" ref="Q990" ca="1">INDEX('Isaac 401k'!L:L,MATCH('Retirement Calculator'!A990,'Isaac 401k'!N:N,0),0)</f>
        <v>1967011.4130496809</v>
      </c>
      <c r="R990" s="25">
        <f t="array" aca="1" ref="R990" ca="1">INDEX('Lorri 401b'!L:L,MATCH('Retirement Calculator'!A990,'Lorri 401b'!N:N,0),0)</f>
        <v>-11240196.078943953</v>
      </c>
      <c r="S990" s="25">
        <f t="shared" ca="1" si="787"/>
        <v>-9273184.6658942718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3525.4531757812501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7820.4732791855868</v>
      </c>
      <c r="K991" s="25">
        <f t="shared" si="784"/>
        <v>20171.771259384055</v>
      </c>
      <c r="L991" s="25"/>
      <c r="N991" s="25">
        <f>'Combined Retirement'!$C$18/12</f>
        <v>39153.069999999992</v>
      </c>
      <c r="O991" s="25">
        <f t="shared" si="785"/>
        <v>11160.82546143035</v>
      </c>
      <c r="P991" s="25">
        <f t="shared" si="786"/>
        <v>27992.244538569641</v>
      </c>
      <c r="Q991" s="25">
        <f t="array" aca="1" ref="Q991" ca="1">INDEX('Isaac 401k'!L:L,MATCH('Retirement Calculator'!A991,'Isaac 401k'!N:N,0),0)</f>
        <v>1967354.2353528724</v>
      </c>
      <c r="R991" s="25">
        <f t="array" aca="1" ref="R991" ca="1">INDEX('Lorri 401b'!L:L,MATCH('Retirement Calculator'!A991,'Lorri 401b'!N:N,0),0)</f>
        <v>-11307286.049579185</v>
      </c>
      <c r="S991" s="25">
        <f t="shared" ca="1" si="787"/>
        <v>-9339931.8142263126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3525.4531757812501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7820.4732791855868</v>
      </c>
      <c r="K992" s="25">
        <f t="shared" si="784"/>
        <v>20171.771259384055</v>
      </c>
      <c r="L992" s="25"/>
      <c r="N992" s="25">
        <f>'Combined Retirement'!$C$18/12</f>
        <v>39153.069999999992</v>
      </c>
      <c r="O992" s="25">
        <f t="shared" si="785"/>
        <v>11160.82546143035</v>
      </c>
      <c r="P992" s="25">
        <f t="shared" si="786"/>
        <v>27992.244538569641</v>
      </c>
      <c r="Q992" s="25">
        <f t="array" aca="1" ref="Q992" ca="1">INDEX('Isaac 401k'!L:L,MATCH('Retirement Calculator'!A992,'Isaac 401k'!N:N,0),0)</f>
        <v>1967698.4860823271</v>
      </c>
      <c r="R992" s="25">
        <f t="array" aca="1" ref="R992" ca="1">INDEX('Lorri 401b'!L:L,MATCH('Retirement Calculator'!A992,'Lorri 401b'!N:N,0),0)</f>
        <v>-11374655.561758729</v>
      </c>
      <c r="S992" s="25">
        <f t="shared" ca="1" si="787"/>
        <v>-9406957.0756764021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3525.4531757812501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7820.4732791855868</v>
      </c>
      <c r="K993" s="25">
        <f t="shared" si="784"/>
        <v>20171.771259384055</v>
      </c>
      <c r="L993" s="25"/>
      <c r="N993" s="25">
        <f>'Combined Retirement'!$C$18/12</f>
        <v>39153.069999999992</v>
      </c>
      <c r="O993" s="25">
        <f t="shared" si="785"/>
        <v>11160.82546143035</v>
      </c>
      <c r="P993" s="25">
        <f t="shared" si="786"/>
        <v>27992.244538569641</v>
      </c>
      <c r="Q993" s="25">
        <f t="array" aca="1" ref="Q993" ca="1">INDEX('Isaac 401k'!L:L,MATCH('Retirement Calculator'!A993,'Isaac 401k'!N:N,0),0)</f>
        <v>1968044.1711898213</v>
      </c>
      <c r="R993" s="25">
        <f t="array" aca="1" ref="R993" ca="1">INDEX('Lorri 401b'!L:L,MATCH('Retirement Calculator'!A993,'Lorri 401b'!N:N,0),0)</f>
        <v>-11442305.780239021</v>
      </c>
      <c r="S993" s="25">
        <f t="shared" ca="1" si="787"/>
        <v>-9474261.609049201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3525.4531757812501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7820.4732791855868</v>
      </c>
      <c r="K994" s="25">
        <f t="shared" si="784"/>
        <v>20171.771259384055</v>
      </c>
      <c r="L994" s="25"/>
      <c r="N994" s="25">
        <f>'Combined Retirement'!$C$18/12</f>
        <v>39153.069999999992</v>
      </c>
      <c r="O994" s="25">
        <f t="shared" si="785"/>
        <v>11160.82546143035</v>
      </c>
      <c r="P994" s="25">
        <f t="shared" si="786"/>
        <v>27992.244538569641</v>
      </c>
      <c r="Q994" s="25">
        <f t="array" aca="1" ref="Q994" ca="1">INDEX('Isaac 401k'!L:L,MATCH('Retirement Calculator'!A994,'Isaac 401k'!N:N,0),0)</f>
        <v>1968391.2966519301</v>
      </c>
      <c r="R994" s="25">
        <f t="array" aca="1" ref="R994" ca="1">INDEX('Lorri 401b'!L:L,MATCH('Retirement Calculator'!A994,'Lorri 401b'!N:N,0),0)</f>
        <v>-11510237.874629648</v>
      </c>
      <c r="S994" s="25">
        <f t="shared" ca="1" si="787"/>
        <v>-9541846.5779777188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3525.4531757812501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7820.4732791855868</v>
      </c>
      <c r="K995" s="25">
        <f t="shared" si="784"/>
        <v>20171.771259384055</v>
      </c>
      <c r="L995" s="25"/>
      <c r="N995" s="25">
        <f>'Combined Retirement'!$C$18/12</f>
        <v>39153.069999999992</v>
      </c>
      <c r="O995" s="25">
        <f t="shared" si="785"/>
        <v>11160.82546143035</v>
      </c>
      <c r="P995" s="25">
        <f t="shared" si="786"/>
        <v>27992.244538569641</v>
      </c>
      <c r="Q995" s="25">
        <f t="array" aca="1" ref="Q995" ca="1">INDEX('Isaac 401k'!L:L,MATCH('Retirement Calculator'!A995,'Isaac 401k'!N:N,0),0)</f>
        <v>1968739.868470131</v>
      </c>
      <c r="R995" s="25">
        <f t="array" aca="1" ref="R995" ca="1">INDEX('Lorri 401b'!L:L,MATCH('Retirement Calculator'!A995,'Lorri 401b'!N:N,0),0)</f>
        <v>-11578453.01941357</v>
      </c>
      <c r="S995" s="25">
        <f t="shared" ca="1" si="787"/>
        <v>-9609713.1509434395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3525.4531757812501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7820.4732791855868</v>
      </c>
      <c r="K996" s="25">
        <f t="shared" si="784"/>
        <v>20171.771259384055</v>
      </c>
      <c r="L996" s="25"/>
      <c r="N996" s="25">
        <f>'Combined Retirement'!$C$18/12</f>
        <v>39153.069999999992</v>
      </c>
      <c r="O996" s="25">
        <f t="shared" si="785"/>
        <v>11160.82546143035</v>
      </c>
      <c r="P996" s="25">
        <f t="shared" si="786"/>
        <v>27992.244538569641</v>
      </c>
      <c r="Q996" s="25">
        <f t="array" aca="1" ref="Q996" ca="1">INDEX('Isaac 401k'!L:L,MATCH('Retirement Calculator'!A996,'Isaac 401k'!N:N,0),0)</f>
        <v>1969089.8926709075</v>
      </c>
      <c r="R996" s="25">
        <f t="array" aca="1" ref="R996" ca="1">INDEX('Lorri 401b'!L:L,MATCH('Retirement Calculator'!A996,'Lorri 401b'!N:N,0),0)</f>
        <v>-11646952.393967425</v>
      </c>
      <c r="S996" s="25">
        <f t="shared" ca="1" si="787"/>
        <v>-9677862.5012965184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3525.4531757812501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7820.4732791855868</v>
      </c>
      <c r="K997" s="25">
        <f t="shared" si="784"/>
        <v>20171.771259384055</v>
      </c>
      <c r="L997" s="25"/>
      <c r="N997" s="25">
        <f>'Combined Retirement'!$C$18/12</f>
        <v>39153.069999999992</v>
      </c>
      <c r="O997" s="25">
        <f t="shared" si="785"/>
        <v>11160.82546143035</v>
      </c>
      <c r="P997" s="25">
        <f t="shared" si="786"/>
        <v>27992.244538569641</v>
      </c>
      <c r="Q997" s="25">
        <f t="array" aca="1" ref="Q997" ca="1">INDEX('Isaac 401k'!L:L,MATCH('Retirement Calculator'!A997,'Isaac 401k'!N:N,0),0)</f>
        <v>1969441.375305854</v>
      </c>
      <c r="R997" s="25">
        <f t="array" aca="1" ref="R997" ca="1">INDEX('Lorri 401b'!L:L,MATCH('Retirement Calculator'!A997,'Lorri 401b'!N:N,0),0)</f>
        <v>-11715737.182581922</v>
      </c>
      <c r="S997" s="25">
        <f t="shared" ca="1" si="787"/>
        <v>-9746295.8072760683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3525.4531757812501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7820.4732791855868</v>
      </c>
      <c r="K998" s="25">
        <f t="shared" si="784"/>
        <v>20171.771259384055</v>
      </c>
      <c r="L998" s="25"/>
      <c r="N998" s="25">
        <f>'Combined Retirement'!$C$18/12</f>
        <v>39153.069999999992</v>
      </c>
      <c r="O998" s="25">
        <f t="shared" si="785"/>
        <v>11160.82546143035</v>
      </c>
      <c r="P998" s="25">
        <f t="shared" si="786"/>
        <v>27992.244538569641</v>
      </c>
      <c r="Q998" s="25">
        <f t="array" aca="1" ref="Q998" ca="1">INDEX('Isaac 401k'!L:L,MATCH('Retirement Calculator'!A998,'Isaac 401k'!N:N,0),0)</f>
        <v>1969794.3224517796</v>
      </c>
      <c r="R998" s="25">
        <f t="array" aca="1" ref="R998" ca="1">INDEX('Lorri 401b'!L:L,MATCH('Retirement Calculator'!A998,'Lorri 401b'!N:N,0),0)</f>
        <v>-11784808.574482312</v>
      </c>
      <c r="S998" s="25">
        <f t="shared" ca="1" si="787"/>
        <v>-9815014.2520305328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3525.4531757812501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7820.4732791855868</v>
      </c>
      <c r="K999" s="25">
        <f t="shared" si="784"/>
        <v>20171.771259384055</v>
      </c>
      <c r="L999" s="25"/>
      <c r="N999" s="25">
        <f>'Combined Retirement'!$C$18/12</f>
        <v>39153.069999999992</v>
      </c>
      <c r="O999" s="25">
        <f t="shared" si="785"/>
        <v>11160.82546143035</v>
      </c>
      <c r="P999" s="25">
        <f t="shared" si="786"/>
        <v>27992.244538569641</v>
      </c>
      <c r="Q999" s="25">
        <f t="array" aca="1" ref="Q999" ca="1">INDEX('Isaac 401k'!L:L,MATCH('Retirement Calculator'!A999,'Isaac 401k'!N:N,0),0)</f>
        <v>1970148.7402108132</v>
      </c>
      <c r="R999" s="25">
        <f t="array" aca="1" ref="R999" ca="1">INDEX('Lorri 401b'!L:L,MATCH('Retirement Calculator'!A999,'Lorri 401b'!N:N,0),0)</f>
        <v>-11854167.763848953</v>
      </c>
      <c r="S999" s="25">
        <f t="shared" ca="1" si="787"/>
        <v>-9884019.0236381404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3525.4531757812501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7820.4732791855868</v>
      </c>
      <c r="K1000" s="25">
        <f t="shared" si="784"/>
        <v>20171.771259384055</v>
      </c>
      <c r="L1000" s="25"/>
      <c r="N1000" s="25">
        <f>'Combined Retirement'!$C$18/12</f>
        <v>39153.069999999992</v>
      </c>
      <c r="O1000" s="25">
        <f t="shared" si="785"/>
        <v>11160.82546143035</v>
      </c>
      <c r="P1000" s="25">
        <f t="shared" si="786"/>
        <v>27992.244538569641</v>
      </c>
      <c r="Q1000" s="25">
        <f t="array" aca="1" ref="Q1000" ca="1">INDEX('Isaac 401k'!L:L,MATCH('Retirement Calculator'!A1000,'Isaac 401k'!N:N,0),0)</f>
        <v>1970504.6347105093</v>
      </c>
      <c r="R1000" s="25">
        <f t="array" aca="1" ref="R1000" ca="1">INDEX('Lorri 401b'!L:L,MATCH('Retirement Calculator'!A1000,'Lorri 401b'!N:N,0),0)</f>
        <v>-11923815.949837955</v>
      </c>
      <c r="S1000" s="25">
        <f t="shared" ca="1" si="787"/>
        <v>-9953311.3151274454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3525.4531757812501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7820.4732791855868</v>
      </c>
      <c r="K1001" s="25">
        <f t="shared" si="784"/>
        <v>20171.771259384055</v>
      </c>
      <c r="L1001" s="25"/>
      <c r="N1001" s="25">
        <f>'Combined Retirement'!$C$18/12</f>
        <v>39153.069999999992</v>
      </c>
      <c r="O1001" s="25">
        <f t="shared" si="785"/>
        <v>11160.82546143035</v>
      </c>
      <c r="P1001" s="25">
        <f t="shared" si="786"/>
        <v>27992.244538569641</v>
      </c>
      <c r="Q1001" s="25">
        <f t="array" aca="1" ref="Q1001" ca="1">INDEX('Isaac 401k'!L:L,MATCH('Retirement Calculator'!A1001,'Isaac 401k'!N:N,0),0)</f>
        <v>1970862.0121039543</v>
      </c>
      <c r="R1001" s="25">
        <f t="array" aca="1" ref="R1001" ca="1">INDEX('Lorri 401b'!L:L,MATCH('Retirement Calculator'!A1001,'Lorri 401b'!N:N,0),0)</f>
        <v>-11993754.336601911</v>
      </c>
      <c r="S1001" s="25">
        <f t="shared" ca="1" si="787"/>
        <v>-10022892.324497957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3525.4531757812501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7820.4732791855868</v>
      </c>
      <c r="K1002" s="25">
        <f t="shared" si="784"/>
        <v>20171.771259384055</v>
      </c>
      <c r="L1002" s="25"/>
      <c r="N1002" s="25">
        <f>'Combined Retirement'!$C$18/12</f>
        <v>39153.069999999992</v>
      </c>
      <c r="O1002" s="25">
        <f t="shared" si="785"/>
        <v>11160.82546143035</v>
      </c>
      <c r="P1002" s="25">
        <f t="shared" si="786"/>
        <v>27992.244538569641</v>
      </c>
      <c r="Q1002" s="25">
        <f t="array" aca="1" ref="Q1002" ca="1">INDEX('Isaac 401k'!L:L,MATCH('Retirement Calculator'!A1002,'Isaac 401k'!N:N,0),0)</f>
        <v>1971220.8785698719</v>
      </c>
      <c r="R1002" s="25">
        <f t="array" aca="1" ref="R1002" ca="1">INDEX('Lorri 401b'!L:L,MATCH('Retirement Calculator'!A1002,'Lorri 401b'!N:N,0),0)</f>
        <v>-12063984.133310717</v>
      </c>
      <c r="S1002" s="25">
        <f t="shared" ca="1" si="787"/>
        <v>-10092763.254740845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3525.4531757812501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7820.4732791855868</v>
      </c>
      <c r="K1003" s="25">
        <f t="shared" si="784"/>
        <v>20171.771259384055</v>
      </c>
      <c r="L1003" s="25"/>
      <c r="N1003" s="25">
        <f>'Combined Retirement'!$C$18/12</f>
        <v>39153.069999999992</v>
      </c>
      <c r="O1003" s="25">
        <f t="shared" si="785"/>
        <v>11160.82546143035</v>
      </c>
      <c r="P1003" s="25">
        <f t="shared" si="786"/>
        <v>27992.244538569641</v>
      </c>
      <c r="Q1003" s="25">
        <f t="array" aca="1" ref="Q1003" ca="1">INDEX('Isaac 401k'!L:L,MATCH('Retirement Calculator'!A1003,'Isaac 401k'!N:N,0),0)</f>
        <v>1971581.2403127309</v>
      </c>
      <c r="R1003" s="25">
        <f t="array" aca="1" ref="R1003" ca="1">INDEX('Lorri 401b'!L:L,MATCH('Retirement Calculator'!A1003,'Lorri 401b'!N:N,0),0)</f>
        <v>-12134506.554172477</v>
      </c>
      <c r="S1003" s="25">
        <f t="shared" ca="1" si="787"/>
        <v>-10162925.313859746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3525.4531757812501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7820.4732791855868</v>
      </c>
      <c r="K1004" s="25">
        <f t="shared" si="784"/>
        <v>20171.771259384055</v>
      </c>
      <c r="L1004" s="25"/>
      <c r="N1004" s="25">
        <f>'Combined Retirement'!$C$18/12</f>
        <v>39153.069999999992</v>
      </c>
      <c r="O1004" s="25">
        <f t="shared" si="785"/>
        <v>11160.82546143035</v>
      </c>
      <c r="P1004" s="25">
        <f t="shared" si="786"/>
        <v>27992.244538569641</v>
      </c>
      <c r="Q1004" s="25">
        <f t="array" aca="1" ref="Q1004" ca="1">INDEX('Isaac 401k'!L:L,MATCH('Retirement Calculator'!A1004,'Isaac 401k'!N:N,0),0)</f>
        <v>1971943.1035628517</v>
      </c>
      <c r="R1004" s="25">
        <f t="array" aca="1" ref="R1004" ca="1">INDEX('Lorri 401b'!L:L,MATCH('Retirement Calculator'!A1004,'Lorri 401b'!N:N,0),0)</f>
        <v>-12205322.818454493</v>
      </c>
      <c r="S1004" s="25">
        <f t="shared" ca="1" si="787"/>
        <v>-10233379.71489164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3525.4531757812501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7820.4732791855868</v>
      </c>
      <c r="K1005" s="25">
        <f t="shared" si="784"/>
        <v>20171.771259384055</v>
      </c>
      <c r="L1005" s="25"/>
      <c r="N1005" s="25">
        <f>'Combined Retirement'!$C$18/12</f>
        <v>39153.069999999992</v>
      </c>
      <c r="O1005" s="25">
        <f t="shared" si="785"/>
        <v>11160.82546143035</v>
      </c>
      <c r="P1005" s="25">
        <f t="shared" si="786"/>
        <v>27992.244538569641</v>
      </c>
      <c r="Q1005" s="25">
        <f t="array" aca="1" ref="Q1005" ca="1">INDEX('Isaac 401k'!L:L,MATCH('Retirement Calculator'!A1005,'Isaac 401k'!N:N,0),0)</f>
        <v>1972306.4745765147</v>
      </c>
      <c r="R1005" s="25">
        <f t="array" aca="1" ref="R1005" ca="1">INDEX('Lorri 401b'!L:L,MATCH('Retirement Calculator'!A1005,'Lorri 401b'!N:N,0),0)</f>
        <v>-12276434.150504351</v>
      </c>
      <c r="S1005" s="25">
        <f t="shared" ca="1" si="787"/>
        <v>-10304127.675927836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3525.4531757812501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7820.4732791855868</v>
      </c>
      <c r="K1006" s="25">
        <f t="shared" si="784"/>
        <v>20171.771259384055</v>
      </c>
      <c r="L1006" s="25"/>
      <c r="N1006" s="25">
        <f>'Combined Retirement'!$C$18/12</f>
        <v>39153.069999999992</v>
      </c>
      <c r="O1006" s="25">
        <f t="shared" si="785"/>
        <v>11160.82546143035</v>
      </c>
      <c r="P1006" s="25">
        <f t="shared" si="786"/>
        <v>27992.244538569641</v>
      </c>
      <c r="Q1006" s="25">
        <f t="array" aca="1" ref="Q1006" ca="1">INDEX('Isaac 401k'!L:L,MATCH('Retirement Calculator'!A1006,'Isaac 401k'!N:N,0),0)</f>
        <v>1972671.3596360679</v>
      </c>
      <c r="R1006" s="25">
        <f t="array" aca="1" ref="R1006" ca="1">INDEX('Lorri 401b'!L:L,MATCH('Retirement Calculator'!A1006,'Lorri 401b'!N:N,0),0)</f>
        <v>-12347841.779771084</v>
      </c>
      <c r="S1006" s="25">
        <f t="shared" ca="1" si="787"/>
        <v>-10375170.420135016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3525.4531757812501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7820.4732791855868</v>
      </c>
      <c r="K1007" s="25">
        <f t="shared" si="784"/>
        <v>20171.771259384055</v>
      </c>
      <c r="L1007" s="25"/>
      <c r="N1007" s="25">
        <f>'Combined Retirement'!$C$18/12</f>
        <v>39153.069999999992</v>
      </c>
      <c r="O1007" s="25">
        <f t="shared" si="785"/>
        <v>11160.82546143035</v>
      </c>
      <c r="P1007" s="25">
        <f t="shared" si="786"/>
        <v>27992.244538569641</v>
      </c>
      <c r="Q1007" s="25">
        <f t="array" aca="1" ref="Q1007" ca="1">INDEX('Isaac 401k'!L:L,MATCH('Retirement Calculator'!A1007,'Isaac 401k'!N:N,0),0)</f>
        <v>1973037.7650500359</v>
      </c>
      <c r="R1007" s="25">
        <f t="array" aca="1" ref="R1007" ca="1">INDEX('Lorri 401b'!L:L,MATCH('Retirement Calculator'!A1007,'Lorri 401b'!N:N,0),0)</f>
        <v>-12419546.940826429</v>
      </c>
      <c r="S1007" s="25">
        <f t="shared" ca="1" si="787"/>
        <v>-10446509.175776392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3525.4531757812501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7820.4732791855868</v>
      </c>
      <c r="K1008" s="25">
        <f t="shared" si="784"/>
        <v>20171.771259384055</v>
      </c>
      <c r="L1008" s="25"/>
      <c r="N1008" s="25">
        <f>'Combined Retirement'!$C$18/12</f>
        <v>39153.069999999992</v>
      </c>
      <c r="O1008" s="25">
        <f t="shared" si="785"/>
        <v>11160.82546143035</v>
      </c>
      <c r="P1008" s="25">
        <f t="shared" si="786"/>
        <v>27992.244538569641</v>
      </c>
      <c r="Q1008" s="25">
        <f t="array" aca="1" ref="Q1008" ca="1">INDEX('Isaac 401k'!L:L,MATCH('Retirement Calculator'!A1008,'Isaac 401k'!N:N,0),0)</f>
        <v>1973405.6971532288</v>
      </c>
      <c r="R1008" s="25">
        <f t="array" aca="1" ref="R1008" ca="1">INDEX('Lorri 401b'!L:L,MATCH('Retirement Calculator'!A1008,'Lorri 401b'!N:N,0),0)</f>
        <v>-12491550.873386171</v>
      </c>
      <c r="S1008" s="25">
        <f t="shared" ca="1" si="787"/>
        <v>-10518145.176232941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3525.4531757812501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7820.4732791855868</v>
      </c>
      <c r="K1009" s="25">
        <f t="shared" si="784"/>
        <v>20171.771259384055</v>
      </c>
      <c r="L1009" s="25"/>
      <c r="N1009" s="25">
        <f>'Combined Retirement'!$C$18/12</f>
        <v>39153.069999999992</v>
      </c>
      <c r="O1009" s="25">
        <f t="shared" si="785"/>
        <v>11160.82546143035</v>
      </c>
      <c r="P1009" s="25">
        <f t="shared" si="786"/>
        <v>27992.244538569641</v>
      </c>
      <c r="Q1009" s="25">
        <f t="array" aca="1" ref="Q1009" ca="1">INDEX('Isaac 401k'!L:L,MATCH('Retirement Calculator'!A1009,'Isaac 401k'!N:N,0),0)</f>
        <v>1973775.1623068517</v>
      </c>
      <c r="R1009" s="25">
        <f t="array" aca="1" ref="R1009" ca="1">INDEX('Lorri 401b'!L:L,MATCH('Retirement Calculator'!A1009,'Lorri 401b'!N:N,0),0)</f>
        <v>-12563854.822331578</v>
      </c>
      <c r="S1009" s="25">
        <f t="shared" ca="1" si="787"/>
        <v>-10590079.660024725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3525.4531757812501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7820.4732791855868</v>
      </c>
      <c r="K1010" s="25">
        <f t="shared" si="784"/>
        <v>20171.771259384055</v>
      </c>
      <c r="L1010" s="25"/>
      <c r="N1010" s="25">
        <f>'Combined Retirement'!$C$18/12</f>
        <v>39153.069999999992</v>
      </c>
      <c r="O1010" s="25">
        <f t="shared" si="785"/>
        <v>11160.82546143035</v>
      </c>
      <c r="P1010" s="25">
        <f t="shared" si="786"/>
        <v>27992.244538569641</v>
      </c>
      <c r="Q1010" s="25">
        <f t="array" aca="1" ref="Q1010" ca="1">INDEX('Isaac 401k'!L:L,MATCH('Retirement Calculator'!A1010,'Isaac 401k'!N:N,0),0)</f>
        <v>1974146.1668986147</v>
      </c>
      <c r="R1010" s="25">
        <f t="array" aca="1" ref="R1010" ca="1">INDEX('Lorri 401b'!L:L,MATCH('Retirement Calculator'!A1010,'Lorri 401b'!N:N,0),0)</f>
        <v>-12636460.037730925</v>
      </c>
      <c r="S1010" s="25">
        <f t="shared" ca="1" si="787"/>
        <v>-10662313.870832309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3525.4531757812501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7820.4732791855868</v>
      </c>
      <c r="K1011" s="25">
        <f t="shared" si="784"/>
        <v>20171.771259384055</v>
      </c>
      <c r="L1011" s="25"/>
      <c r="N1011" s="25">
        <f>'Combined Retirement'!$C$18/12</f>
        <v>39153.069999999992</v>
      </c>
      <c r="O1011" s="25">
        <f t="shared" si="785"/>
        <v>11160.82546143035</v>
      </c>
      <c r="P1011" s="25">
        <f t="shared" si="786"/>
        <v>27992.244538569641</v>
      </c>
      <c r="Q1011" s="25">
        <f t="array" aca="1" ref="Q1011" ca="1">INDEX('Isaac 401k'!L:L,MATCH('Retirement Calculator'!A1011,'Isaac 401k'!N:N,0),0)</f>
        <v>1974518.7173428435</v>
      </c>
      <c r="R1011" s="25">
        <f t="array" aca="1" ref="R1011" ca="1">INDEX('Lorri 401b'!L:L,MATCH('Retirement Calculator'!A1011,'Lorri 401b'!N:N,0),0)</f>
        <v>-12709367.774861101</v>
      </c>
      <c r="S1011" s="25">
        <f t="shared" ca="1" si="787"/>
        <v>-10734849.057518257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3525.4531757812501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7820.4732791855868</v>
      </c>
      <c r="K1012" s="25">
        <f t="shared" si="784"/>
        <v>20171.771259384055</v>
      </c>
      <c r="L1012" s="25"/>
      <c r="N1012" s="25">
        <f>'Combined Retirement'!$C$18/12</f>
        <v>39153.069999999992</v>
      </c>
      <c r="O1012" s="25">
        <f t="shared" si="785"/>
        <v>11160.82546143035</v>
      </c>
      <c r="P1012" s="25">
        <f t="shared" si="786"/>
        <v>27992.244538569641</v>
      </c>
      <c r="Q1012" s="25">
        <f t="array" aca="1" ref="Q1012" ca="1">INDEX('Isaac 401k'!L:L,MATCH('Retirement Calculator'!A1012,'Isaac 401k'!N:N,0),0)</f>
        <v>1974892.8200805897</v>
      </c>
      <c r="R1012" s="25">
        <f t="array" aca="1" ref="R1012" ca="1">INDEX('Lorri 401b'!L:L,MATCH('Retirement Calculator'!A1012,'Lorri 401b'!N:N,0),0)</f>
        <v>-12782579.294229321</v>
      </c>
      <c r="S1012" s="25">
        <f t="shared" ca="1" si="787"/>
        <v>-10807686.474148732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3525.4531757812501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7820.4732791855868</v>
      </c>
      <c r="K1013" s="25">
        <f t="shared" si="784"/>
        <v>20171.771259384055</v>
      </c>
      <c r="L1013" s="25"/>
      <c r="N1013" s="25">
        <f>'Combined Retirement'!$C$18/12</f>
        <v>39153.069999999992</v>
      </c>
      <c r="O1013" s="25">
        <f t="shared" si="785"/>
        <v>11160.82546143035</v>
      </c>
      <c r="P1013" s="25">
        <f t="shared" si="786"/>
        <v>27992.244538569641</v>
      </c>
      <c r="Q1013" s="25">
        <f t="array" aca="1" ref="Q1013" ca="1">INDEX('Isaac 401k'!L:L,MATCH('Retirement Calculator'!A1013,'Isaac 401k'!N:N,0),0)</f>
        <v>1975268.4815797433</v>
      </c>
      <c r="R1013" s="25">
        <f t="array" aca="1" ref="R1013" ca="1">INDEX('Lorri 401b'!L:L,MATCH('Retirement Calculator'!A1013,'Lorri 401b'!N:N,0),0)</f>
        <v>-12856095.861594908</v>
      </c>
      <c r="S1013" s="25">
        <f t="shared" ca="1" si="787"/>
        <v>-10880827.380015165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3525.4531757812501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7820.4732791855868</v>
      </c>
      <c r="K1014" s="25">
        <f t="shared" si="784"/>
        <v>20171.771259384055</v>
      </c>
      <c r="L1014" s="25"/>
      <c r="N1014" s="25">
        <f>'Combined Retirement'!$C$18/12</f>
        <v>39153.069999999992</v>
      </c>
      <c r="O1014" s="25">
        <f t="shared" si="785"/>
        <v>11160.82546143035</v>
      </c>
      <c r="P1014" s="25">
        <f t="shared" si="786"/>
        <v>27992.244538569641</v>
      </c>
      <c r="Q1014" s="25">
        <f t="array" aca="1" ref="Q1014" ca="1">INDEX('Isaac 401k'!L:L,MATCH('Retirement Calculator'!A1014,'Isaac 401k'!N:N,0),0)</f>
        <v>1975645.7083351433</v>
      </c>
      <c r="R1014" s="25">
        <f t="array" aca="1" ref="R1014" ca="1">INDEX('Lorri 401b'!L:L,MATCH('Retirement Calculator'!A1014,'Lorri 401b'!N:N,0),0)</f>
        <v>-12929918.747991186</v>
      </c>
      <c r="S1014" s="25">
        <f t="shared" ca="1" si="787"/>
        <v>-10954273.039656043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3525.4531757812501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7820.4732791855868</v>
      </c>
      <c r="K1015" s="25">
        <f t="shared" si="784"/>
        <v>20171.771259384055</v>
      </c>
      <c r="L1015" s="25"/>
      <c r="N1015" s="25">
        <f>'Combined Retirement'!$C$18/12</f>
        <v>39153.069999999992</v>
      </c>
      <c r="O1015" s="25">
        <f t="shared" si="785"/>
        <v>11160.82546143035</v>
      </c>
      <c r="P1015" s="25">
        <f t="shared" si="786"/>
        <v>27992.244538569641</v>
      </c>
      <c r="Q1015" s="25">
        <f t="array" aca="1" ref="Q1015" ca="1">INDEX('Isaac 401k'!L:L,MATCH('Retirement Calculator'!A1015,'Isaac 401k'!N:N,0),0)</f>
        <v>1976024.506868691</v>
      </c>
      <c r="R1015" s="25">
        <f t="array" aca="1" ref="R1015" ca="1">INDEX('Lorri 401b'!L:L,MATCH('Retirement Calculator'!A1015,'Lorri 401b'!N:N,0),0)</f>
        <v>-13004049.229747448</v>
      </c>
      <c r="S1015" s="25">
        <f t="shared" ca="1" si="787"/>
        <v>-11028024.722878758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3525.4531757812501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7820.4732791855868</v>
      </c>
      <c r="K1016" s="25">
        <f t="shared" si="784"/>
        <v>20171.771259384055</v>
      </c>
      <c r="L1016" s="25"/>
      <c r="N1016" s="25">
        <f>'Combined Retirement'!$C$18/12</f>
        <v>39153.069999999992</v>
      </c>
      <c r="O1016" s="25">
        <f t="shared" si="785"/>
        <v>11160.82546143035</v>
      </c>
      <c r="P1016" s="25">
        <f t="shared" si="786"/>
        <v>27992.244538569641</v>
      </c>
      <c r="Q1016" s="25">
        <f t="array" aca="1" ref="Q1016" ca="1">INDEX('Isaac 401k'!L:L,MATCH('Retirement Calculator'!A1016,'Isaac 401k'!N:N,0),0)</f>
        <v>1976404.8837294616</v>
      </c>
      <c r="R1016" s="25">
        <f t="array" aca="1" ref="R1016" ca="1">INDEX('Lorri 401b'!L:L,MATCH('Retirement Calculator'!A1016,'Lorri 401b'!N:N,0),0)</f>
        <v>-13078488.588511027</v>
      </c>
      <c r="S1016" s="25">
        <f t="shared" ca="1" si="787"/>
        <v>-11102083.704781566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3525.4531757812501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7820.4732791855868</v>
      </c>
      <c r="K1017" s="25">
        <f t="shared" si="784"/>
        <v>20171.771259384055</v>
      </c>
      <c r="L1017" s="25"/>
      <c r="N1017" s="25">
        <f>'Combined Retirement'!$C$18/12</f>
        <v>39153.069999999992</v>
      </c>
      <c r="O1017" s="25">
        <f t="shared" si="785"/>
        <v>11160.82546143035</v>
      </c>
      <c r="P1017" s="25">
        <f t="shared" si="786"/>
        <v>27992.244538569641</v>
      </c>
      <c r="Q1017" s="25">
        <f t="array" aca="1" ref="Q1017" ca="1">INDEX('Isaac 401k'!L:L,MATCH('Retirement Calculator'!A1017,'Isaac 401k'!N:N,0),0)</f>
        <v>1976786.8454938189</v>
      </c>
      <c r="R1017" s="25">
        <f t="array" aca="1" ref="R1017" ca="1">INDEX('Lorri 401b'!L:L,MATCH('Retirement Calculator'!A1017,'Lorri 401b'!N:N,0),0)</f>
        <v>-13153238.111269455</v>
      </c>
      <c r="S1017" s="25">
        <f t="shared" ca="1" si="787"/>
        <v>-11176451.265775636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3525.4531757812501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7820.4732791855868</v>
      </c>
      <c r="K1018" s="25">
        <f t="shared" si="784"/>
        <v>20171.771259384055</v>
      </c>
      <c r="L1018" s="25"/>
      <c r="N1018" s="25">
        <f>'Combined Retirement'!$C$18/12</f>
        <v>39153.069999999992</v>
      </c>
      <c r="O1018" s="25">
        <f t="shared" si="785"/>
        <v>11160.82546143035</v>
      </c>
      <c r="P1018" s="25">
        <f t="shared" si="786"/>
        <v>27992.244538569641</v>
      </c>
      <c r="Q1018" s="25">
        <f t="array" aca="1" ref="Q1018" ca="1">INDEX('Isaac 401k'!L:L,MATCH('Retirement Calculator'!A1018,'Isaac 401k'!N:N,0),0)</f>
        <v>1977170.3987655276</v>
      </c>
      <c r="R1018" s="25">
        <f t="array" aca="1" ref="R1018" ca="1">INDEX('Lorri 401b'!L:L,MATCH('Retirement Calculator'!A1018,'Lorri 401b'!N:N,0),0)</f>
        <v>-13228299.09037271</v>
      </c>
      <c r="S1018" s="25">
        <f t="shared" ca="1" si="787"/>
        <v>-11251128.691607181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3525.4531757812501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7820.4732791855868</v>
      </c>
      <c r="K1019" s="25">
        <f t="shared" si="784"/>
        <v>20171.771259384055</v>
      </c>
      <c r="L1019" s="25"/>
      <c r="N1019" s="25">
        <f>'Combined Retirement'!$C$18/12</f>
        <v>39153.069999999992</v>
      </c>
      <c r="O1019" s="25">
        <f t="shared" si="785"/>
        <v>11160.82546143035</v>
      </c>
      <c r="P1019" s="25">
        <f t="shared" si="786"/>
        <v>27992.244538569641</v>
      </c>
      <c r="Q1019" s="25">
        <f t="array" aca="1" ref="Q1019" ca="1">INDEX('Isaac 401k'!L:L,MATCH('Retirement Calculator'!A1019,'Isaac 401k'!N:N,0),0)</f>
        <v>1977555.5501758684</v>
      </c>
      <c r="R1019" s="25">
        <f t="array" aca="1" ref="R1019" ca="1">INDEX('Lorri 401b'!L:L,MATCH('Retirement Calculator'!A1019,'Lorri 401b'!N:N,0),0)</f>
        <v>-13303672.823555561</v>
      </c>
      <c r="S1019" s="25">
        <f t="shared" ca="1" si="787"/>
        <v>-11326117.273379693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3525.4531757812501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7820.4732791855868</v>
      </c>
      <c r="K1020" s="25">
        <f t="shared" si="784"/>
        <v>20171.771259384055</v>
      </c>
      <c r="L1020" s="25"/>
      <c r="N1020" s="25">
        <f>'Combined Retirement'!$C$18/12</f>
        <v>39153.069999999992</v>
      </c>
      <c r="O1020" s="25">
        <f t="shared" si="785"/>
        <v>11160.82546143035</v>
      </c>
      <c r="P1020" s="25">
        <f t="shared" si="786"/>
        <v>27992.244538569641</v>
      </c>
      <c r="Q1020" s="25">
        <f t="array" aca="1" ref="Q1020" ca="1">INDEX('Isaac 401k'!L:L,MATCH('Retirement Calculator'!A1020,'Isaac 401k'!N:N,0),0)</f>
        <v>1977942.3063837523</v>
      </c>
      <c r="R1020" s="25">
        <f t="array" aca="1" ref="R1020" ca="1">INDEX('Lorri 401b'!L:L,MATCH('Retirement Calculator'!A1020,'Lorri 401b'!N:N,0),0)</f>
        <v>-13379360.613960007</v>
      </c>
      <c r="S1020" s="25">
        <f t="shared" ca="1" si="787"/>
        <v>-11401418.307576254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3525.4531757812501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7820.4732791855868</v>
      </c>
      <c r="K1021" s="25">
        <f t="shared" si="784"/>
        <v>20171.771259384055</v>
      </c>
      <c r="L1021" s="25"/>
      <c r="N1021" s="25">
        <f>'Combined Retirement'!$C$18/12</f>
        <v>39153.069999999992</v>
      </c>
      <c r="O1021" s="25">
        <f t="shared" si="785"/>
        <v>11160.82546143035</v>
      </c>
      <c r="P1021" s="25">
        <f t="shared" si="786"/>
        <v>27992.244538569641</v>
      </c>
      <c r="Q1021" s="25">
        <f t="array" aca="1" ref="Q1021" ca="1">INDEX('Isaac 401k'!L:L,MATCH('Retirement Calculator'!A1021,'Isaac 401k'!N:N,0),0)</f>
        <v>1978330.6740758356</v>
      </c>
      <c r="R1021" s="25">
        <f t="array" aca="1" ref="R1021" ca="1">INDEX('Lorri 401b'!L:L,MATCH('Retirement Calculator'!A1021,'Lorri 401b'!N:N,0),0)</f>
        <v>-13455363.770157805</v>
      </c>
      <c r="S1021" s="25">
        <f t="shared" ca="1" si="787"/>
        <v>-11477033.096081968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3525.4531757812501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7820.4732791855868</v>
      </c>
      <c r="K1022" s="25">
        <f t="shared" si="784"/>
        <v>20171.771259384055</v>
      </c>
      <c r="L1022" s="25"/>
      <c r="N1022" s="25">
        <f>'Combined Retirement'!$C$18/12</f>
        <v>39153.069999999992</v>
      </c>
      <c r="O1022" s="25">
        <f t="shared" si="785"/>
        <v>11160.82546143035</v>
      </c>
      <c r="P1022" s="25">
        <f t="shared" si="786"/>
        <v>27992.244538569641</v>
      </c>
      <c r="Q1022" s="25">
        <f t="array" aca="1" ref="Q1022" ca="1">INDEX('Isaac 401k'!L:L,MATCH('Retirement Calculator'!A1022,'Isaac 401k'!N:N,0),0)</f>
        <v>1978720.659966636</v>
      </c>
      <c r="R1022" s="25">
        <f t="array" aca="1" ref="R1022" ca="1">INDEX('Lorri 401b'!L:L,MATCH('Retirement Calculator'!A1022,'Lorri 401b'!N:N,0),0)</f>
        <v>-13531683.606173094</v>
      </c>
      <c r="S1022" s="25">
        <f t="shared" ca="1" si="787"/>
        <v>-11552962.946206458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3525.4531757812501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7820.4732791855868</v>
      </c>
      <c r="K1023" s="25">
        <f t="shared" si="784"/>
        <v>20171.771259384055</v>
      </c>
      <c r="L1023" s="25"/>
      <c r="N1023" s="25">
        <f>'Combined Retirement'!$C$18/12</f>
        <v>39153.069999999992</v>
      </c>
      <c r="O1023" s="25">
        <f t="shared" si="785"/>
        <v>11160.82546143035</v>
      </c>
      <c r="P1023" s="25">
        <f t="shared" si="786"/>
        <v>27992.244538569641</v>
      </c>
      <c r="Q1023" s="25">
        <f t="array" aca="1" ref="Q1023" ca="1">INDEX('Isaac 401k'!L:L,MATCH('Retirement Calculator'!A1023,'Isaac 401k'!N:N,0),0)</f>
        <v>1979112.270798648</v>
      </c>
      <c r="R1023" s="25">
        <f t="array" aca="1" ref="R1023" ca="1">INDEX('Lorri 401b'!L:L,MATCH('Retirement Calculator'!A1023,'Lorri 401b'!N:N,0),0)</f>
        <v>-13608321.441505114</v>
      </c>
      <c r="S1023" s="25">
        <f t="shared" ca="1" si="787"/>
        <v>-11629209.170706466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3525.4531757812501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7820.4732791855868</v>
      </c>
      <c r="K1024" s="25">
        <f t="shared" si="784"/>
        <v>20171.771259384055</v>
      </c>
      <c r="L1024" s="25"/>
      <c r="N1024" s="25">
        <f>'Combined Retirement'!$C$18/12</f>
        <v>39153.069999999992</v>
      </c>
      <c r="O1024" s="25">
        <f t="shared" si="785"/>
        <v>11160.82546143035</v>
      </c>
      <c r="P1024" s="25">
        <f t="shared" si="786"/>
        <v>27992.244538569641</v>
      </c>
      <c r="Q1024" s="25">
        <f t="array" aca="1" ref="Q1024" ca="1">INDEX('Isaac 401k'!L:L,MATCH('Retirement Calculator'!A1024,'Isaac 401k'!N:N,0),0)</f>
        <v>1979505.5133424602</v>
      </c>
      <c r="R1024" s="25">
        <f t="array" aca="1" ref="R1024" ca="1">INDEX('Lorri 401b'!L:L,MATCH('Retirement Calculator'!A1024,'Lorri 401b'!N:N,0),0)</f>
        <v>-13685278.601151017</v>
      </c>
      <c r="S1024" s="25">
        <f t="shared" ca="1" si="787"/>
        <v>-11705773.087808557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3525.4531757812501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7820.4732791855868</v>
      </c>
      <c r="K1025" s="25">
        <f t="shared" si="784"/>
        <v>20171.771259384055</v>
      </c>
      <c r="L1025" s="25"/>
      <c r="N1025" s="25">
        <f>'Combined Retirement'!$C$18/12</f>
        <v>39153.069999999992</v>
      </c>
      <c r="O1025" s="25">
        <f t="shared" si="785"/>
        <v>11160.82546143035</v>
      </c>
      <c r="P1025" s="25">
        <f t="shared" si="786"/>
        <v>27992.244538569641</v>
      </c>
      <c r="Q1025" s="25">
        <f t="array" aca="1" ref="Q1025" ca="1">INDEX('Isaac 401k'!L:L,MATCH('Retirement Calculator'!A1025,'Isaac 401k'!N:N,0),0)</f>
        <v>1979900.3943968716</v>
      </c>
      <c r="R1025" s="25">
        <f t="array" aca="1" ref="R1025" ca="1">INDEX('Lorri 401b'!L:L,MATCH('Retirement Calculator'!A1025,'Lorri 401b'!N:N,0),0)</f>
        <v>-13762556.415628778</v>
      </c>
      <c r="S1025" s="25">
        <f t="shared" ca="1" si="787"/>
        <v>-11782656.021231906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3525.4531757812501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7820.4732791855868</v>
      </c>
      <c r="K1026" s="25">
        <f t="shared" si="784"/>
        <v>20171.771259384055</v>
      </c>
      <c r="L1026" s="25"/>
      <c r="N1026" s="25">
        <f>'Combined Retirement'!$C$18/12</f>
        <v>39153.069999999992</v>
      </c>
      <c r="O1026" s="25">
        <f t="shared" si="785"/>
        <v>11160.82546143035</v>
      </c>
      <c r="P1026" s="25">
        <f t="shared" si="786"/>
        <v>27992.244538569641</v>
      </c>
      <c r="Q1026" s="25">
        <f t="array" aca="1" ref="Q1026" ca="1">INDEX('Isaac 401k'!L:L,MATCH('Retirement Calculator'!A1026,'Isaac 401k'!N:N,0),0)</f>
        <v>1980296.9207890097</v>
      </c>
      <c r="R1026" s="25">
        <f t="array" aca="1" ref="R1026" ca="1">INDEX('Lorri 401b'!L:L,MATCH('Retirement Calculator'!A1026,'Lorri 401b'!N:N,0),0)</f>
        <v>-13840156.221000196</v>
      </c>
      <c r="S1026" s="25">
        <f t="shared" ca="1" si="787"/>
        <v>-11859859.300211187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3525.4531757812501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7820.4732791855868</v>
      </c>
      <c r="K1027" s="25">
        <f t="shared" si="784"/>
        <v>20171.771259384055</v>
      </c>
      <c r="L1027" s="25"/>
      <c r="N1027" s="25">
        <f>'Combined Retirement'!$C$18/12</f>
        <v>39153.069999999992</v>
      </c>
      <c r="O1027" s="25">
        <f t="shared" si="785"/>
        <v>11160.82546143035</v>
      </c>
      <c r="P1027" s="25">
        <f t="shared" si="786"/>
        <v>27992.244538569641</v>
      </c>
      <c r="Q1027" s="25">
        <f t="array" aca="1" ref="Q1027" ca="1">INDEX('Isaac 401k'!L:L,MATCH('Retirement Calculator'!A1027,'Isaac 401k'!N:N,0),0)</f>
        <v>1980695.0993744484</v>
      </c>
      <c r="R1027" s="25">
        <f t="array" aca="1" ref="R1027" ca="1">INDEX('Lorri 401b'!L:L,MATCH('Retirement Calculator'!A1027,'Lorri 401b'!N:N,0),0)</f>
        <v>-13918079.358893996</v>
      </c>
      <c r="S1027" s="25">
        <f t="shared" ca="1" si="787"/>
        <v>-11937384.259519547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3525.4531757812501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7820.4732791855868</v>
      </c>
      <c r="K1028" s="25">
        <f t="shared" si="784"/>
        <v>20171.771259384055</v>
      </c>
      <c r="L1028" s="25"/>
      <c r="N1028" s="25">
        <f>'Combined Retirement'!$C$18/12</f>
        <v>39153.069999999992</v>
      </c>
      <c r="O1028" s="25">
        <f t="shared" si="785"/>
        <v>11160.82546143035</v>
      </c>
      <c r="P1028" s="25">
        <f t="shared" si="786"/>
        <v>27992.244538569641</v>
      </c>
      <c r="Q1028" s="25">
        <f t="array" aca="1" ref="Q1028" ca="1">INDEX('Isaac 401k'!L:L,MATCH('Retirement Calculator'!A1028,'Isaac 401k'!N:N,0),0)</f>
        <v>1981094.9370373264</v>
      </c>
      <c r="R1028" s="25">
        <f t="array" aca="1" ref="R1028" ca="1">INDEX('Lorri 401b'!L:L,MATCH('Retirement Calculator'!A1028,'Lorri 401b'!N:N,0),0)</f>
        <v>-13996327.17652902</v>
      </c>
      <c r="S1028" s="25">
        <f t="shared" ca="1" si="787"/>
        <v>-12015232.239491694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3525.4531757812501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7820.4732791855868</v>
      </c>
      <c r="K1029" s="25">
        <f t="shared" si="784"/>
        <v>20171.771259384055</v>
      </c>
      <c r="L1029" s="25"/>
      <c r="N1029" s="25">
        <f>'Combined Retirement'!$C$18/12</f>
        <v>39153.069999999992</v>
      </c>
      <c r="O1029" s="25">
        <f t="shared" si="785"/>
        <v>11160.82546143035</v>
      </c>
      <c r="P1029" s="25">
        <f t="shared" si="786"/>
        <v>27992.244538569641</v>
      </c>
      <c r="Q1029" s="25">
        <f t="array" aca="1" ref="Q1029" ca="1">INDEX('Isaac 401k'!L:L,MATCH('Retirement Calculator'!A1029,'Isaac 401k'!N:N,0),0)</f>
        <v>1981496.4406904664</v>
      </c>
      <c r="R1029" s="25">
        <f t="array" aca="1" ref="R1029" ca="1">INDEX('Lorri 401b'!L:L,MATCH('Retirement Calculator'!A1029,'Lorri 401b'!N:N,0),0)</f>
        <v>-14074901.026737522</v>
      </c>
      <c r="S1029" s="25">
        <f t="shared" ca="1" si="787"/>
        <v>-12093404.586047055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3525.4531757812501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7820.4732791855868</v>
      </c>
      <c r="K1030" s="25">
        <f t="shared" si="784"/>
        <v>20171.771259384055</v>
      </c>
      <c r="L1030" s="25"/>
      <c r="N1030" s="25">
        <f>'Combined Retirement'!$C$18/12</f>
        <v>39153.069999999992</v>
      </c>
      <c r="O1030" s="25">
        <f t="shared" si="785"/>
        <v>11160.82546143035</v>
      </c>
      <c r="P1030" s="25">
        <f t="shared" si="786"/>
        <v>27992.244538569641</v>
      </c>
      <c r="Q1030" s="25">
        <f t="array" aca="1" ref="Q1030" ca="1">INDEX('Isaac 401k'!L:L,MATCH('Retirement Calculator'!A1030,'Isaac 401k'!N:N,0),0)</f>
        <v>1981899.6172754946</v>
      </c>
      <c r="R1030" s="25">
        <f t="array" aca="1" ref="R1030" ca="1">INDEX('Lorri 401b'!L:L,MATCH('Retirement Calculator'!A1030,'Lorri 401b'!N:N,0),0)</f>
        <v>-14153802.267988561</v>
      </c>
      <c r="S1030" s="25">
        <f t="shared" ca="1" si="787"/>
        <v>-12171902.650713066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3525.4531757812501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7820.4732791855868</v>
      </c>
      <c r="K1031" s="25">
        <f t="shared" ref="K1031:K1171" si="1044">IF(C1031&lt;59.5,0,IF(C1031&lt;$B$7,0,P1031*$K$7))</f>
        <v>20171.771259384055</v>
      </c>
      <c r="L1031" s="25"/>
      <c r="N1031" s="25">
        <f>'Combined Retirement'!$C$18/12</f>
        <v>39153.069999999992</v>
      </c>
      <c r="O1031" s="25">
        <f t="shared" ref="O1031:O1171" si="1045">SUM(E1031:I1031)</f>
        <v>11160.82546143035</v>
      </c>
      <c r="P1031" s="25">
        <f t="shared" ref="P1031:P1171" si="1046">N1031-O1031</f>
        <v>27992.244538569641</v>
      </c>
      <c r="Q1031" s="25">
        <f t="array" aca="1" ref="Q1031" ca="1">INDEX('Isaac 401k'!L:L,MATCH('Retirement Calculator'!A1031,'Isaac 401k'!N:N,0),0)</f>
        <v>1982304.4737629604</v>
      </c>
      <c r="R1031" s="25">
        <f t="array" aca="1" ref="R1031" ca="1">INDEX('Lorri 401b'!L:L,MATCH('Retirement Calculator'!A1031,'Lorri 401b'!N:N,0),0)</f>
        <v>-14233032.264411477</v>
      </c>
      <c r="S1031" s="25">
        <f t="shared" ref="S1031:S1171" ca="1" si="1047">SUM(Q1031:R1031)</f>
        <v>-12250727.790648516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3525.4531757812501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7820.4732791855868</v>
      </c>
      <c r="K1032" s="25">
        <f t="shared" si="1044"/>
        <v>20171.771259384055</v>
      </c>
      <c r="L1032" s="25"/>
      <c r="N1032" s="25">
        <f>'Combined Retirement'!$C$18/12</f>
        <v>39153.069999999992</v>
      </c>
      <c r="O1032" s="25">
        <f t="shared" si="1045"/>
        <v>11160.82546143035</v>
      </c>
      <c r="P1032" s="25">
        <f t="shared" si="1046"/>
        <v>27992.244538569641</v>
      </c>
      <c r="Q1032" s="25">
        <f t="array" aca="1" ref="Q1032" ca="1">INDEX('Isaac 401k'!L:L,MATCH('Retirement Calculator'!A1032,'Isaac 401k'!N:N,0),0)</f>
        <v>1982711.0171524573</v>
      </c>
      <c r="R1032" s="25">
        <f t="array" aca="1" ref="R1032" ca="1">INDEX('Lorri 401b'!L:L,MATCH('Retirement Calculator'!A1032,'Lorri 401b'!N:N,0),0)</f>
        <v>-14312592.385819491</v>
      </c>
      <c r="S1032" s="25">
        <f t="shared" ca="1" si="1047"/>
        <v>-12329881.368667034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3525.4531757812501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7820.4732791855868</v>
      </c>
      <c r="K1033" s="25">
        <f t="shared" si="1044"/>
        <v>20171.771259384055</v>
      </c>
      <c r="L1033" s="25"/>
      <c r="N1033" s="25">
        <f>'Combined Retirement'!$C$18/12</f>
        <v>39153.069999999992</v>
      </c>
      <c r="O1033" s="25">
        <f t="shared" si="1045"/>
        <v>11160.82546143035</v>
      </c>
      <c r="P1033" s="25">
        <f t="shared" si="1046"/>
        <v>27992.244538569641</v>
      </c>
      <c r="Q1033" s="25">
        <f t="array" aca="1" ref="Q1033" ca="1">INDEX('Isaac 401k'!L:L,MATCH('Retirement Calculator'!A1033,'Isaac 401k'!N:N,0),0)</f>
        <v>1983119.2544727437</v>
      </c>
      <c r="R1033" s="25">
        <f t="array" aca="1" ref="R1033" ca="1">INDEX('Lorri 401b'!L:L,MATCH('Retirement Calculator'!A1033,'Lorri 401b'!N:N,0),0)</f>
        <v>-14392484.007733371</v>
      </c>
      <c r="S1033" s="25">
        <f t="shared" ca="1" si="1047"/>
        <v>-12409364.753260627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3525.4531757812501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7820.4732791855868</v>
      </c>
      <c r="K1034" s="25">
        <f t="shared" si="1044"/>
        <v>20171.771259384055</v>
      </c>
      <c r="L1034" s="25"/>
      <c r="N1034" s="25">
        <f>'Combined Retirement'!$C$18/12</f>
        <v>39153.069999999992</v>
      </c>
      <c r="O1034" s="25">
        <f t="shared" si="1045"/>
        <v>11160.82546143035</v>
      </c>
      <c r="P1034" s="25">
        <f t="shared" si="1046"/>
        <v>27992.244538569641</v>
      </c>
      <c r="Q1034" s="25">
        <f t="array" aca="1" ref="Q1034" ca="1">INDEX('Isaac 401k'!L:L,MATCH('Retirement Calculator'!A1034,'Isaac 401k'!N:N,0),0)</f>
        <v>1983529.1927818647</v>
      </c>
      <c r="R1034" s="25">
        <f t="array" aca="1" ref="R1034" ca="1">INDEX('Lorri 401b'!L:L,MATCH('Retirement Calculator'!A1034,'Lorri 401b'!N:N,0),0)</f>
        <v>-14472708.511405226</v>
      </c>
      <c r="S1034" s="25">
        <f t="shared" ca="1" si="1047"/>
        <v>-12489179.31862336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3525.4531757812501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7820.4732791855868</v>
      </c>
      <c r="K1035" s="25">
        <f t="shared" si="1044"/>
        <v>20171.771259384055</v>
      </c>
      <c r="L1035" s="25"/>
      <c r="N1035" s="25">
        <f>'Combined Retirement'!$C$18/12</f>
        <v>39153.069999999992</v>
      </c>
      <c r="O1035" s="25">
        <f t="shared" si="1045"/>
        <v>11160.82546143035</v>
      </c>
      <c r="P1035" s="25">
        <f t="shared" si="1046"/>
        <v>27992.244538569641</v>
      </c>
      <c r="Q1035" s="25">
        <f t="array" aca="1" ref="Q1035" ca="1">INDEX('Isaac 401k'!L:L,MATCH('Retirement Calculator'!A1035,'Isaac 401k'!N:N,0),0)</f>
        <v>1983940.8391672736</v>
      </c>
      <c r="R1035" s="25">
        <f t="array" aca="1" ref="R1035" ca="1">INDEX('Lorri 401b'!L:L,MATCH('Retirement Calculator'!A1035,'Lorri 401b'!N:N,0),0)</f>
        <v>-14553267.283842379</v>
      </c>
      <c r="S1035" s="25">
        <f t="shared" ca="1" si="1047"/>
        <v>-12569326.444675107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3525.4531757812501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7820.4732791855868</v>
      </c>
      <c r="K1036" s="25">
        <f t="shared" si="1044"/>
        <v>20171.771259384055</v>
      </c>
      <c r="L1036" s="25"/>
      <c r="N1036" s="25">
        <f>'Combined Retirement'!$C$18/12</f>
        <v>39153.069999999992</v>
      </c>
      <c r="O1036" s="25">
        <f t="shared" si="1045"/>
        <v>11160.82546143035</v>
      </c>
      <c r="P1036" s="25">
        <f t="shared" si="1046"/>
        <v>27992.244538569641</v>
      </c>
      <c r="Q1036" s="25">
        <f t="array" aca="1" ref="Q1036" ca="1">INDEX('Isaac 401k'!L:L,MATCH('Retirement Calculator'!A1036,'Isaac 401k'!N:N,0),0)</f>
        <v>1984354.2007459551</v>
      </c>
      <c r="R1036" s="25">
        <f t="array" aca="1" ref="R1036" ca="1">INDEX('Lorri 401b'!L:L,MATCH('Retirement Calculator'!A1036,'Lorri 401b'!N:N,0),0)</f>
        <v>-14634161.717831355</v>
      </c>
      <c r="S1036" s="25">
        <f t="shared" ca="1" si="1047"/>
        <v>-12649807.517085399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3525.4531757812501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7820.4732791855868</v>
      </c>
      <c r="K1037" s="25">
        <f t="shared" si="1044"/>
        <v>20171.771259384055</v>
      </c>
      <c r="L1037" s="25"/>
      <c r="N1037" s="25">
        <f>'Combined Retirement'!$C$18/12</f>
        <v>39153.069999999992</v>
      </c>
      <c r="O1037" s="25">
        <f t="shared" si="1045"/>
        <v>11160.82546143035</v>
      </c>
      <c r="P1037" s="25">
        <f t="shared" si="1046"/>
        <v>27992.244538569641</v>
      </c>
      <c r="Q1037" s="25">
        <f t="array" aca="1" ref="Q1037" ca="1">INDEX('Isaac 401k'!L:L,MATCH('Retirement Calculator'!A1037,'Isaac 401k'!N:N,0),0)</f>
        <v>1984769.2846645478</v>
      </c>
      <c r="R1037" s="25">
        <f t="array" aca="1" ref="R1037" ca="1">INDEX('Lorri 401b'!L:L,MATCH('Retirement Calculator'!A1037,'Lorri 401b'!N:N,0),0)</f>
        <v>-14715393.211961951</v>
      </c>
      <c r="S1037" s="25">
        <f t="shared" ca="1" si="1047"/>
        <v>-12730623.927297404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3525.4531757812501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7820.4732791855868</v>
      </c>
      <c r="K1038" s="25">
        <f t="shared" si="1044"/>
        <v>20171.771259384055</v>
      </c>
      <c r="L1038" s="25"/>
      <c r="N1038" s="25">
        <f>'Combined Retirement'!$C$18/12</f>
        <v>39153.069999999992</v>
      </c>
      <c r="O1038" s="25">
        <f t="shared" si="1045"/>
        <v>11160.82546143035</v>
      </c>
      <c r="P1038" s="25">
        <f t="shared" si="1046"/>
        <v>27992.244538569641</v>
      </c>
      <c r="Q1038" s="25">
        <f t="array" aca="1" ref="Q1038" ca="1">INDEX('Isaac 401k'!L:L,MATCH('Retirement Calculator'!A1038,'Isaac 401k'!N:N,0),0)</f>
        <v>1985186.0980994678</v>
      </c>
      <c r="R1038" s="25">
        <f t="array" aca="1" ref="R1038" ca="1">INDEX('Lorri 401b'!L:L,MATCH('Retirement Calculator'!A1038,'Lorri 401b'!N:N,0),0)</f>
        <v>-14796963.170651425</v>
      </c>
      <c r="S1038" s="25">
        <f t="shared" ca="1" si="1047"/>
        <v>-12811777.072551956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3525.4531757812501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7820.4732791855868</v>
      </c>
      <c r="K1039" s="25">
        <f t="shared" si="1044"/>
        <v>20171.771259384055</v>
      </c>
      <c r="L1039" s="25"/>
      <c r="N1039" s="25">
        <f>'Combined Retirement'!$C$18/12</f>
        <v>39153.069999999992</v>
      </c>
      <c r="O1039" s="25">
        <f t="shared" si="1045"/>
        <v>11160.82546143035</v>
      </c>
      <c r="P1039" s="25">
        <f t="shared" si="1046"/>
        <v>27992.244538569641</v>
      </c>
      <c r="Q1039" s="25">
        <f t="array" aca="1" ref="Q1039" ca="1">INDEX('Isaac 401k'!L:L,MATCH('Retirement Calculator'!A1039,'Isaac 401k'!N:N,0),0)</f>
        <v>1985604.6482570334</v>
      </c>
      <c r="R1039" s="25">
        <f t="array" aca="1" ref="R1039" ca="1">INDEX('Lorri 401b'!L:L,MATCH('Retirement Calculator'!A1039,'Lorri 401b'!N:N,0),0)</f>
        <v>-14878873.004168771</v>
      </c>
      <c r="S1039" s="25">
        <f t="shared" ca="1" si="1047"/>
        <v>-12893268.355911737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3525.4531757812501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7820.4732791855868</v>
      </c>
      <c r="K1040" s="25">
        <f t="shared" si="1044"/>
        <v>20171.771259384055</v>
      </c>
      <c r="L1040" s="25"/>
      <c r="N1040" s="25">
        <f>'Combined Retirement'!$C$18/12</f>
        <v>39153.069999999992</v>
      </c>
      <c r="O1040" s="25">
        <f t="shared" si="1045"/>
        <v>11160.82546143035</v>
      </c>
      <c r="P1040" s="25">
        <f t="shared" si="1046"/>
        <v>27992.244538569641</v>
      </c>
      <c r="Q1040" s="25">
        <f t="array" aca="1" ref="Q1040" ca="1">INDEX('Isaac 401k'!L:L,MATCH('Retirement Calculator'!A1040,'Isaac 401k'!N:N,0),0)</f>
        <v>1986024.9423735889</v>
      </c>
      <c r="R1040" s="25">
        <f t="array" aca="1" ref="R1040" ca="1">INDEX('Lorri 401b'!L:L,MATCH('Retirement Calculator'!A1040,'Lorri 401b'!N:N,0),0)</f>
        <v>-14961124.128659107</v>
      </c>
      <c r="S1040" s="25">
        <f t="shared" ca="1" si="1047"/>
        <v>-12975099.186285518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3525.4531757812501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7820.4732791855868</v>
      </c>
      <c r="K1041" s="25">
        <f t="shared" si="1044"/>
        <v>20171.771259384055</v>
      </c>
      <c r="L1041" s="25"/>
      <c r="N1041" s="25">
        <f>'Combined Retirement'!$C$18/12</f>
        <v>39153.069999999992</v>
      </c>
      <c r="O1041" s="25">
        <f t="shared" si="1045"/>
        <v>11160.82546143035</v>
      </c>
      <c r="P1041" s="25">
        <f t="shared" si="1046"/>
        <v>27992.244538569641</v>
      </c>
      <c r="Q1041" s="25">
        <f t="array" aca="1" ref="Q1041" ca="1">INDEX('Isaac 401k'!L:L,MATCH('Retirement Calculator'!A1041,'Isaac 401k'!N:N,0),0)</f>
        <v>1986446.9877156301</v>
      </c>
      <c r="R1041" s="25">
        <f t="array" aca="1" ref="R1041" ca="1">INDEX('Lorri 401b'!L:L,MATCH('Retirement Calculator'!A1041,'Lorri 401b'!N:N,0),0)</f>
        <v>-15043717.966168152</v>
      </c>
      <c r="S1041" s="25">
        <f t="shared" ca="1" si="1047"/>
        <v>-13057270.978452522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3525.4531757812501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7820.4732791855868</v>
      </c>
      <c r="K1042" s="25">
        <f t="shared" si="1044"/>
        <v>20171.771259384055</v>
      </c>
      <c r="L1042" s="25"/>
      <c r="N1042" s="25">
        <f>'Combined Retirement'!$C$18/12</f>
        <v>39153.069999999992</v>
      </c>
      <c r="O1042" s="25">
        <f t="shared" si="1045"/>
        <v>11160.82546143035</v>
      </c>
      <c r="P1042" s="25">
        <f t="shared" si="1046"/>
        <v>27992.244538569641</v>
      </c>
      <c r="Q1042" s="25">
        <f t="array" aca="1" ref="Q1042" ca="1">INDEX('Isaac 401k'!L:L,MATCH('Retirement Calculator'!A1042,'Isaac 401k'!N:N,0),0)</f>
        <v>1986870.7915799296</v>
      </c>
      <c r="R1042" s="25">
        <f t="array" aca="1" ref="R1042" ca="1">INDEX('Lorri 401b'!L:L,MATCH('Retirement Calculator'!A1042,'Lorri 401b'!N:N,0),0)</f>
        <v>-15126655.944666818</v>
      </c>
      <c r="S1042" s="25">
        <f t="shared" ca="1" si="1047"/>
        <v>-13139785.153086888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3525.4531757812501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7820.4732791855868</v>
      </c>
      <c r="K1043" s="25">
        <f t="shared" si="1044"/>
        <v>20171.771259384055</v>
      </c>
      <c r="L1043" s="25"/>
      <c r="N1043" s="25">
        <f>'Combined Retirement'!$C$18/12</f>
        <v>39153.069999999992</v>
      </c>
      <c r="O1043" s="25">
        <f t="shared" si="1045"/>
        <v>11160.82546143035</v>
      </c>
      <c r="P1043" s="25">
        <f t="shared" si="1046"/>
        <v>27992.244538569641</v>
      </c>
      <c r="Q1043" s="25">
        <f t="array" aca="1" ref="Q1043" ca="1">INDEX('Isaac 401k'!L:L,MATCH('Retirement Calculator'!A1043,'Isaac 401k'!N:N,0),0)</f>
        <v>1987296.3612936637</v>
      </c>
      <c r="R1043" s="25">
        <f t="array" aca="1" ref="R1043" ca="1">INDEX('Lorri 401b'!L:L,MATCH('Retirement Calculator'!A1043,'Lorri 401b'!N:N,0),0)</f>
        <v>-15209939.498075895</v>
      </c>
      <c r="S1043" s="25">
        <f t="shared" ca="1" si="1047"/>
        <v>-13222643.136782231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3525.4531757812501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7820.4732791855868</v>
      </c>
      <c r="K1044" s="25">
        <f t="shared" si="1044"/>
        <v>20171.771259384055</v>
      </c>
      <c r="L1044" s="25"/>
      <c r="N1044" s="25">
        <f>'Combined Retirement'!$C$18/12</f>
        <v>39153.069999999992</v>
      </c>
      <c r="O1044" s="25">
        <f t="shared" si="1045"/>
        <v>11160.82546143035</v>
      </c>
      <c r="P1044" s="25">
        <f t="shared" si="1046"/>
        <v>27992.244538569641</v>
      </c>
      <c r="Q1044" s="25">
        <f t="array" aca="1" ref="Q1044" ca="1">INDEX('Isaac 401k'!L:L,MATCH('Retirement Calculator'!A1044,'Isaac 401k'!N:N,0),0)</f>
        <v>1987723.7042145384</v>
      </c>
      <c r="R1044" s="25">
        <f t="array" aca="1" ref="R1044" ca="1">INDEX('Lorri 401b'!L:L,MATCH('Retirement Calculator'!A1044,'Lorri 401b'!N:N,0),0)</f>
        <v>-15293570.066290842</v>
      </c>
      <c r="S1044" s="25">
        <f t="shared" ca="1" si="1047"/>
        <v>-13305846.362076305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3525.4531757812501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7820.4732791855868</v>
      </c>
      <c r="K1045" s="25">
        <f t="shared" si="1044"/>
        <v>20171.771259384055</v>
      </c>
      <c r="L1045" s="25"/>
      <c r="N1045" s="25">
        <f>'Combined Retirement'!$C$18/12</f>
        <v>39153.069999999992</v>
      </c>
      <c r="O1045" s="25">
        <f t="shared" si="1045"/>
        <v>11160.82546143035</v>
      </c>
      <c r="P1045" s="25">
        <f t="shared" si="1046"/>
        <v>27992.244538569641</v>
      </c>
      <c r="Q1045" s="25">
        <f t="array" aca="1" ref="Q1045" ca="1">INDEX('Isaac 401k'!L:L,MATCH('Retirement Calculator'!A1045,'Isaac 401k'!N:N,0),0)</f>
        <v>1988152.8277309169</v>
      </c>
      <c r="R1045" s="25">
        <f t="array" aca="1" ref="R1045" ca="1">INDEX('Lorri 401b'!L:L,MATCH('Retirement Calculator'!A1045,'Lorri 401b'!N:N,0),0)</f>
        <v>-15377549.095206685</v>
      </c>
      <c r="S1045" s="25">
        <f t="shared" ca="1" si="1047"/>
        <v>-13389396.267475769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3525.4531757812501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7820.4732791855868</v>
      </c>
      <c r="K1046" s="25">
        <f t="shared" si="1044"/>
        <v>20171.771259384055</v>
      </c>
      <c r="L1046" s="25"/>
      <c r="N1046" s="25">
        <f>'Combined Retirement'!$C$18/12</f>
        <v>39153.069999999992</v>
      </c>
      <c r="O1046" s="25">
        <f t="shared" si="1045"/>
        <v>11160.82546143035</v>
      </c>
      <c r="P1046" s="25">
        <f t="shared" si="1046"/>
        <v>27992.244538569641</v>
      </c>
      <c r="Q1046" s="25">
        <f t="array" aca="1" ref="Q1046" ca="1">INDEX('Isaac 401k'!L:L,MATCH('Retirement Calculator'!A1046,'Isaac 401k'!N:N,0),0)</f>
        <v>1988583.7392619469</v>
      </c>
      <c r="R1046" s="25">
        <f t="array" aca="1" ref="R1046" ca="1">INDEX('Lorri 401b'!L:L,MATCH('Retirement Calculator'!A1046,'Lorri 401b'!N:N,0),0)</f>
        <v>-15461878.036743011</v>
      </c>
      <c r="S1046" s="25">
        <f t="shared" ca="1" si="1047"/>
        <v>-13473294.297481064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3525.4531757812501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7820.4732791855868</v>
      </c>
      <c r="K1047" s="25">
        <f t="shared" si="1044"/>
        <v>20171.771259384055</v>
      </c>
      <c r="L1047" s="25"/>
      <c r="N1047" s="25">
        <f>'Combined Retirement'!$C$18/12</f>
        <v>39153.069999999992</v>
      </c>
      <c r="O1047" s="25">
        <f t="shared" si="1045"/>
        <v>11160.82546143035</v>
      </c>
      <c r="P1047" s="25">
        <f t="shared" si="1046"/>
        <v>27992.244538569641</v>
      </c>
      <c r="Q1047" s="25">
        <f t="array" aca="1" ref="Q1047" ca="1">INDEX('Isaac 401k'!L:L,MATCH('Retirement Calculator'!A1047,'Isaac 401k'!N:N,0),0)</f>
        <v>1989016.4462576895</v>
      </c>
      <c r="R1047" s="25">
        <f t="array" aca="1" ref="R1047" ca="1">INDEX('Lorri 401b'!L:L,MATCH('Retirement Calculator'!A1047,'Lorri 401b'!N:N,0),0)</f>
        <v>-15546558.348869072</v>
      </c>
      <c r="S1047" s="25">
        <f t="shared" ca="1" si="1047"/>
        <v>-13557541.902611382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3525.4531757812501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7820.4732791855868</v>
      </c>
      <c r="K1048" s="25">
        <f t="shared" si="1044"/>
        <v>20171.771259384055</v>
      </c>
      <c r="L1048" s="25"/>
      <c r="N1048" s="25">
        <f>'Combined Retirement'!$C$18/12</f>
        <v>39153.069999999992</v>
      </c>
      <c r="O1048" s="25">
        <f t="shared" si="1045"/>
        <v>11160.82546143035</v>
      </c>
      <c r="P1048" s="25">
        <f t="shared" si="1046"/>
        <v>27992.244538569641</v>
      </c>
      <c r="Q1048" s="25">
        <f t="array" aca="1" ref="Q1048" ca="1">INDEX('Isaac 401k'!L:L,MATCH('Retirement Calculator'!A1048,'Isaac 401k'!N:N,0),0)</f>
        <v>1989450.9561992476</v>
      </c>
      <c r="R1048" s="25">
        <f t="array" aca="1" ref="R1048" ca="1">INDEX('Lorri 401b'!L:L,MATCH('Retirement Calculator'!A1048,'Lorri 401b'!N:N,0),0)</f>
        <v>-15631591.495628992</v>
      </c>
      <c r="S1048" s="25">
        <f t="shared" ca="1" si="1047"/>
        <v>-13642140.539429745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3525.4531757812501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7820.4732791855868</v>
      </c>
      <c r="K1049" s="25">
        <f t="shared" si="1044"/>
        <v>20171.771259384055</v>
      </c>
      <c r="L1049" s="25"/>
      <c r="N1049" s="25">
        <f>'Combined Retirement'!$C$18/12</f>
        <v>39153.069999999992</v>
      </c>
      <c r="O1049" s="25">
        <f t="shared" si="1045"/>
        <v>11160.82546143035</v>
      </c>
      <c r="P1049" s="25">
        <f t="shared" si="1046"/>
        <v>27992.244538569641</v>
      </c>
      <c r="Q1049" s="25">
        <f t="array" aca="1" ref="Q1049" ca="1">INDEX('Isaac 401k'!L:L,MATCH('Retirement Calculator'!A1049,'Isaac 401k'!N:N,0),0)</f>
        <v>1989887.2765988957</v>
      </c>
      <c r="R1049" s="25">
        <f t="array" aca="1" ref="R1049" ca="1">INDEX('Lorri 401b'!L:L,MATCH('Retirement Calculator'!A1049,'Lorri 401b'!N:N,0),0)</f>
        <v>-15716978.947167078</v>
      </c>
      <c r="S1049" s="25">
        <f t="shared" ca="1" si="1047"/>
        <v>-13727091.670568183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3525.4531757812501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7820.4732791855868</v>
      </c>
      <c r="K1050" s="25">
        <f t="shared" si="1044"/>
        <v>20171.771259384055</v>
      </c>
      <c r="L1050" s="25"/>
      <c r="N1050" s="25">
        <f>'Combined Retirement'!$C$18/12</f>
        <v>39153.069999999992</v>
      </c>
      <c r="O1050" s="25">
        <f t="shared" si="1045"/>
        <v>11160.82546143035</v>
      </c>
      <c r="P1050" s="25">
        <f t="shared" si="1046"/>
        <v>27992.244538569641</v>
      </c>
      <c r="Q1050" s="25">
        <f t="array" aca="1" ref="Q1050" ca="1">INDEX('Isaac 401k'!L:L,MATCH('Retirement Calculator'!A1050,'Isaac 401k'!N:N,0),0)</f>
        <v>1990325.4150002089</v>
      </c>
      <c r="R1050" s="25">
        <f t="array" aca="1" ref="R1050" ca="1">INDEX('Lorri 401b'!L:L,MATCH('Retirement Calculator'!A1050,'Lorri 401b'!N:N,0),0)</f>
        <v>-15802722.179753238</v>
      </c>
      <c r="S1050" s="25">
        <f t="shared" ca="1" si="1047"/>
        <v>-13812396.764753029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3525.4531757812501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7820.4732791855868</v>
      </c>
      <c r="K1051" s="25">
        <f t="shared" si="1044"/>
        <v>20171.771259384055</v>
      </c>
      <c r="L1051" s="25"/>
      <c r="N1051" s="25">
        <f>'Combined Retirement'!$C$18/12</f>
        <v>39153.069999999992</v>
      </c>
      <c r="O1051" s="25">
        <f t="shared" si="1045"/>
        <v>11160.82546143035</v>
      </c>
      <c r="P1051" s="25">
        <f t="shared" si="1046"/>
        <v>27992.244538569641</v>
      </c>
      <c r="Q1051" s="25">
        <f t="array" aca="1" ref="Q1051" ca="1">INDEX('Isaac 401k'!L:L,MATCH('Retirement Calculator'!A1051,'Isaac 401k'!N:N,0),0)</f>
        <v>1990765.3789781942</v>
      </c>
      <c r="R1051" s="25">
        <f t="array" aca="1" ref="R1051" ca="1">INDEX('Lorri 401b'!L:L,MATCH('Retirement Calculator'!A1051,'Lorri 401b'!N:N,0),0)</f>
        <v>-15888822.675808508</v>
      </c>
      <c r="S1051" s="25">
        <f t="shared" ca="1" si="1047"/>
        <v>-13898057.296830313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3525.4531757812501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7820.4732791855868</v>
      </c>
      <c r="K1052" s="25">
        <f t="shared" si="1044"/>
        <v>20171.771259384055</v>
      </c>
      <c r="L1052" s="25"/>
      <c r="N1052" s="25">
        <f>'Combined Retirement'!$C$18/12</f>
        <v>39153.069999999992</v>
      </c>
      <c r="O1052" s="25">
        <f t="shared" si="1045"/>
        <v>11160.82546143035</v>
      </c>
      <c r="P1052" s="25">
        <f t="shared" si="1046"/>
        <v>27992.244538569641</v>
      </c>
      <c r="Q1052" s="25">
        <f t="array" aca="1" ref="Q1052" ca="1">INDEX('Isaac 401k'!L:L,MATCH('Retirement Calculator'!A1052,'Isaac 401k'!N:N,0),0)</f>
        <v>1991207.1761394211</v>
      </c>
      <c r="R1052" s="25">
        <f t="array" aca="1" ref="R1052" ca="1">INDEX('Lorri 401b'!L:L,MATCH('Retirement Calculator'!A1052,'Lorri 401b'!N:N,0),0)</f>
        <v>-15975281.923930675</v>
      </c>
      <c r="S1052" s="25">
        <f t="shared" ca="1" si="1047"/>
        <v>-13984074.747791253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3525.4531757812501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7820.4732791855868</v>
      </c>
      <c r="K1053" s="25">
        <f t="shared" si="1044"/>
        <v>20171.771259384055</v>
      </c>
      <c r="L1053" s="25"/>
      <c r="N1053" s="25">
        <f>'Combined Retirement'!$C$18/12</f>
        <v>39153.069999999992</v>
      </c>
      <c r="O1053" s="25">
        <f t="shared" si="1045"/>
        <v>11160.82546143035</v>
      </c>
      <c r="P1053" s="25">
        <f t="shared" si="1046"/>
        <v>27992.244538569641</v>
      </c>
      <c r="Q1053" s="25">
        <f t="array" aca="1" ref="Q1053" ca="1">INDEX('Isaac 401k'!L:L,MATCH('Retirement Calculator'!A1053,'Isaac 401k'!N:N,0),0)</f>
        <v>1991650.8141221532</v>
      </c>
      <c r="R1053" s="25">
        <f t="array" aca="1" ref="R1053" ca="1">INDEX('Lorri 401b'!L:L,MATCH('Retirement Calculator'!A1053,'Lorri 401b'!N:N,0),0)</f>
        <v>-16062101.418920018</v>
      </c>
      <c r="S1053" s="25">
        <f t="shared" ca="1" si="1047"/>
        <v>-14070450.604797864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3525.4531757812501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7820.4732791855868</v>
      </c>
      <c r="K1054" s="25">
        <f t="shared" si="1044"/>
        <v>20171.771259384055</v>
      </c>
      <c r="L1054" s="25"/>
      <c r="N1054" s="25">
        <f>'Combined Retirement'!$C$18/12</f>
        <v>39153.069999999992</v>
      </c>
      <c r="O1054" s="25">
        <f t="shared" si="1045"/>
        <v>11160.82546143035</v>
      </c>
      <c r="P1054" s="25">
        <f t="shared" si="1046"/>
        <v>27992.244538569641</v>
      </c>
      <c r="Q1054" s="25">
        <f t="array" aca="1" ref="Q1054" ca="1">INDEX('Isaac 401k'!L:L,MATCH('Retirement Calculator'!A1054,'Isaac 401k'!N:N,0),0)</f>
        <v>1992096.30059648</v>
      </c>
      <c r="R1054" s="25">
        <f t="array" aca="1" ref="R1054" ca="1">INDEX('Lorri 401b'!L:L,MATCH('Retirement Calculator'!A1054,'Lorri 401b'!N:N,0),0)</f>
        <v>-16149282.661805149</v>
      </c>
      <c r="S1054" s="25">
        <f t="shared" ca="1" si="1047"/>
        <v>-14157186.36120867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3525.4531757812501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7820.4732791855868</v>
      </c>
      <c r="K1055" s="25">
        <f t="shared" si="1044"/>
        <v>20171.771259384055</v>
      </c>
      <c r="L1055" s="25"/>
      <c r="N1055" s="25">
        <f>'Combined Retirement'!$C$18/12</f>
        <v>39153.069999999992</v>
      </c>
      <c r="O1055" s="25">
        <f t="shared" si="1045"/>
        <v>11160.82546143035</v>
      </c>
      <c r="P1055" s="25">
        <f t="shared" si="1046"/>
        <v>27992.244538569641</v>
      </c>
      <c r="Q1055" s="25">
        <f t="array" aca="1" ref="Q1055" ca="1">INDEX('Isaac 401k'!L:L,MATCH('Retirement Calculator'!A1055,'Isaac 401k'!N:N,0),0)</f>
        <v>1992543.6432644499</v>
      </c>
      <c r="R1055" s="25">
        <f t="array" aca="1" ref="R1055" ca="1">INDEX('Lorri 401b'!L:L,MATCH('Retirement Calculator'!A1055,'Lorri 401b'!N:N,0),0)</f>
        <v>-16236827.159868969</v>
      </c>
      <c r="S1055" s="25">
        <f t="shared" ca="1" si="1047"/>
        <v>-14244283.516604519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3525.4531757812501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7820.4732791855868</v>
      </c>
      <c r="K1056" s="25">
        <f t="shared" si="1044"/>
        <v>20171.771259384055</v>
      </c>
      <c r="L1056" s="25"/>
      <c r="N1056" s="25">
        <f>'Combined Retirement'!$C$18/12</f>
        <v>39153.069999999992</v>
      </c>
      <c r="O1056" s="25">
        <f t="shared" si="1045"/>
        <v>11160.82546143035</v>
      </c>
      <c r="P1056" s="25">
        <f t="shared" si="1046"/>
        <v>27992.244538569641</v>
      </c>
      <c r="Q1056" s="25">
        <f t="array" aca="1" ref="Q1056" ca="1">INDEX('Isaac 401k'!L:L,MATCH('Retirement Calculator'!A1056,'Isaac 401k'!N:N,0),0)</f>
        <v>1992992.849860203</v>
      </c>
      <c r="R1056" s="25">
        <f t="array" aca="1" ref="R1056" ca="1">INDEX('Lorri 401b'!L:L,MATCH('Retirement Calculator'!A1056,'Lorri 401b'!N:N,0),0)</f>
        <v>-16324736.426674722</v>
      </c>
      <c r="S1056" s="25">
        <f t="shared" ca="1" si="1047"/>
        <v>-14331743.576814519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3525.4531757812501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7820.4732791855868</v>
      </c>
      <c r="K1057" s="25">
        <f t="shared" si="1044"/>
        <v>20171.771259384055</v>
      </c>
      <c r="L1057" s="25"/>
      <c r="N1057" s="25">
        <f>'Combined Retirement'!$C$18/12</f>
        <v>39153.069999999992</v>
      </c>
      <c r="O1057" s="25">
        <f t="shared" si="1045"/>
        <v>11160.82546143035</v>
      </c>
      <c r="P1057" s="25">
        <f t="shared" si="1046"/>
        <v>27992.244538569641</v>
      </c>
      <c r="Q1057" s="25">
        <f t="array" aca="1" ref="Q1057" ca="1">INDEX('Isaac 401k'!L:L,MATCH('Retirement Calculator'!A1057,'Isaac 401k'!N:N,0),0)</f>
        <v>1993443.9281501051</v>
      </c>
      <c r="R1057" s="25">
        <f t="array" aca="1" ref="R1057" ca="1">INDEX('Lorri 401b'!L:L,MATCH('Retirement Calculator'!A1057,'Lorri 401b'!N:N,0),0)</f>
        <v>-16413011.982092164</v>
      </c>
      <c r="S1057" s="25">
        <f t="shared" ca="1" si="1047"/>
        <v>-14419568.05394206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3525.4531757812501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7820.4732791855868</v>
      </c>
      <c r="K1058" s="25">
        <f t="shared" si="1044"/>
        <v>20171.771259384055</v>
      </c>
      <c r="L1058" s="25"/>
      <c r="N1058" s="25">
        <f>'Combined Retirement'!$C$18/12</f>
        <v>39153.069999999992</v>
      </c>
      <c r="O1058" s="25">
        <f t="shared" si="1045"/>
        <v>11160.82546143035</v>
      </c>
      <c r="P1058" s="25">
        <f t="shared" si="1046"/>
        <v>27992.244538569641</v>
      </c>
      <c r="Q1058" s="25">
        <f t="array" aca="1" ref="Q1058" ca="1">INDEX('Isaac 401k'!L:L,MATCH('Retirement Calculator'!A1058,'Isaac 401k'!N:N,0),0)</f>
        <v>1993896.8859328816</v>
      </c>
      <c r="R1058" s="25">
        <f t="array" aca="1" ref="R1058" ca="1">INDEX('Lorri 401b'!L:L,MATCH('Retirement Calculator'!A1058,'Lorri 401b'!N:N,0),0)</f>
        <v>-16501655.352323847</v>
      </c>
      <c r="S1058" s="25">
        <f t="shared" ca="1" si="1047"/>
        <v>-14507758.466390966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3525.4531757812501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7820.4732791855868</v>
      </c>
      <c r="K1059" s="25">
        <f t="shared" si="1044"/>
        <v>20171.771259384055</v>
      </c>
      <c r="L1059" s="25"/>
      <c r="N1059" s="25">
        <f>'Combined Retirement'!$C$18/12</f>
        <v>39153.069999999992</v>
      </c>
      <c r="O1059" s="25">
        <f t="shared" si="1045"/>
        <v>11160.82546143035</v>
      </c>
      <c r="P1059" s="25">
        <f t="shared" si="1046"/>
        <v>27992.244538569641</v>
      </c>
      <c r="Q1059" s="25">
        <f t="array" aca="1" ref="Q1059" ca="1">INDEX('Isaac 401k'!L:L,MATCH('Retirement Calculator'!A1059,'Isaac 401k'!N:N,0),0)</f>
        <v>1994351.7310397532</v>
      </c>
      <c r="R1059" s="25">
        <f t="array" aca="1" ref="R1059" ca="1">INDEX('Lorri 401b'!L:L,MATCH('Retirement Calculator'!A1059,'Lorri 401b'!N:N,0),0)</f>
        <v>-16590668.069931494</v>
      </c>
      <c r="S1059" s="25">
        <f t="shared" ca="1" si="1047"/>
        <v>-14596316.338891741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3525.4531757812501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7820.4732791855868</v>
      </c>
      <c r="K1060" s="25">
        <f t="shared" si="1044"/>
        <v>20171.771259384055</v>
      </c>
      <c r="L1060" s="25"/>
      <c r="N1060" s="25">
        <f>'Combined Retirement'!$C$18/12</f>
        <v>39153.069999999992</v>
      </c>
      <c r="O1060" s="25">
        <f t="shared" si="1045"/>
        <v>11160.82546143035</v>
      </c>
      <c r="P1060" s="25">
        <f t="shared" si="1046"/>
        <v>27992.244538569641</v>
      </c>
      <c r="Q1060" s="25">
        <f t="array" aca="1" ref="Q1060" ca="1">INDEX('Isaac 401k'!L:L,MATCH('Retirement Calculator'!A1060,'Isaac 401k'!N:N,0),0)</f>
        <v>1994808.4713345699</v>
      </c>
      <c r="R1060" s="25">
        <f t="array" aca="1" ref="R1060" ca="1">INDEX('Lorri 401b'!L:L,MATCH('Retirement Calculator'!A1060,'Lorri 401b'!N:N,0),0)</f>
        <v>-16680051.673862508</v>
      </c>
      <c r="S1060" s="25">
        <f t="shared" ca="1" si="1047"/>
        <v>-14685243.202527938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3525.4531757812501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7820.4732791855868</v>
      </c>
      <c r="K1061" s="25">
        <f t="shared" si="1044"/>
        <v>20171.771259384055</v>
      </c>
      <c r="L1061" s="25"/>
      <c r="N1061" s="25">
        <f>'Combined Retirement'!$C$18/12</f>
        <v>39153.069999999992</v>
      </c>
      <c r="O1061" s="25">
        <f t="shared" si="1045"/>
        <v>11160.82546143035</v>
      </c>
      <c r="P1061" s="25">
        <f t="shared" si="1046"/>
        <v>27992.244538569641</v>
      </c>
      <c r="Q1061" s="25">
        <f t="array" aca="1" ref="Q1061" ca="1">INDEX('Isaac 401k'!L:L,MATCH('Retirement Calculator'!A1061,'Isaac 401k'!N:N,0),0)</f>
        <v>1995267.1147139485</v>
      </c>
      <c r="R1061" s="25">
        <f t="array" aca="1" ref="R1061" ca="1">INDEX('Lorri 401b'!L:L,MATCH('Retirement Calculator'!A1061,'Lorri 401b'!N:N,0),0)</f>
        <v>-16769807.709476566</v>
      </c>
      <c r="S1061" s="25">
        <f t="shared" ca="1" si="1047"/>
        <v>-14774540.594762618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3525.4531757812501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7820.4732791855868</v>
      </c>
      <c r="K1062" s="25">
        <f t="shared" si="1044"/>
        <v>20171.771259384055</v>
      </c>
      <c r="L1062" s="25"/>
      <c r="N1062" s="25">
        <f>'Combined Retirement'!$C$18/12</f>
        <v>39153.069999999992</v>
      </c>
      <c r="O1062" s="25">
        <f t="shared" si="1045"/>
        <v>11160.82546143035</v>
      </c>
      <c r="P1062" s="25">
        <f t="shared" si="1046"/>
        <v>27992.244538569641</v>
      </c>
      <c r="Q1062" s="25">
        <f t="array" aca="1" ref="Q1062" ca="1">INDEX('Isaac 401k'!L:L,MATCH('Retirement Calculator'!A1062,'Isaac 401k'!N:N,0),0)</f>
        <v>1995727.6691074078</v>
      </c>
      <c r="R1062" s="25">
        <f t="array" aca="1" ref="R1062" ca="1">INDEX('Lorri 401b'!L:L,MATCH('Retirement Calculator'!A1062,'Lorri 401b'!N:N,0),0)</f>
        <v>-16859937.72857235</v>
      </c>
      <c r="S1062" s="25">
        <f t="shared" ca="1" si="1047"/>
        <v>-14864210.059464943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3525.4531757812501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7820.4732791855868</v>
      </c>
      <c r="K1063" s="25">
        <f t="shared" si="1044"/>
        <v>20171.771259384055</v>
      </c>
      <c r="L1063" s="25"/>
      <c r="N1063" s="25">
        <f>'Combined Retirement'!$C$18/12</f>
        <v>39153.069999999992</v>
      </c>
      <c r="O1063" s="25">
        <f t="shared" si="1045"/>
        <v>11160.82546143035</v>
      </c>
      <c r="P1063" s="25">
        <f t="shared" si="1046"/>
        <v>27992.244538569641</v>
      </c>
      <c r="Q1063" s="25">
        <f t="array" aca="1" ref="Q1063" ca="1">INDEX('Isaac 401k'!L:L,MATCH('Retirement Calculator'!A1063,'Isaac 401k'!N:N,0),0)</f>
        <v>1996190.1424775065</v>
      </c>
      <c r="R1063" s="25">
        <f t="array" aca="1" ref="R1063" ca="1">INDEX('Lorri 401b'!L:L,MATCH('Retirement Calculator'!A1063,'Lorri 401b'!N:N,0),0)</f>
        <v>-16950443.289414365</v>
      </c>
      <c r="S1063" s="25">
        <f t="shared" ca="1" si="1047"/>
        <v>-14954253.146936858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3525.4531757812501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7820.4732791855868</v>
      </c>
      <c r="K1064" s="25">
        <f t="shared" si="1044"/>
        <v>20171.771259384055</v>
      </c>
      <c r="L1064" s="25"/>
      <c r="N1064" s="25">
        <f>'Combined Retirement'!$C$18/12</f>
        <v>39153.069999999992</v>
      </c>
      <c r="O1064" s="25">
        <f t="shared" si="1045"/>
        <v>11160.82546143035</v>
      </c>
      <c r="P1064" s="25">
        <f t="shared" si="1046"/>
        <v>27992.244538569641</v>
      </c>
      <c r="Q1064" s="25">
        <f t="array" aca="1" ref="Q1064" ca="1">INDEX('Isaac 401k'!L:L,MATCH('Retirement Calculator'!A1064,'Isaac 401k'!N:N,0),0)</f>
        <v>1996654.5428199805</v>
      </c>
      <c r="R1064" s="25">
        <f t="array" aca="1" ref="R1064" ca="1">INDEX('Lorri 401b'!L:L,MATCH('Retirement Calculator'!A1064,'Lorri 401b'!N:N,0),0)</f>
        <v>-17041325.956759889</v>
      </c>
      <c r="S1064" s="25">
        <f t="shared" ca="1" si="1047"/>
        <v>-15044671.413939908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3525.4531757812501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7820.4732791855868</v>
      </c>
      <c r="K1065" s="25">
        <f t="shared" si="1044"/>
        <v>20171.771259384055</v>
      </c>
      <c r="L1065" s="25"/>
      <c r="N1065" s="25">
        <f>'Combined Retirement'!$C$18/12</f>
        <v>39153.069999999992</v>
      </c>
      <c r="O1065" s="25">
        <f t="shared" si="1045"/>
        <v>11160.82546143035</v>
      </c>
      <c r="P1065" s="25">
        <f t="shared" si="1046"/>
        <v>27992.244538569641</v>
      </c>
      <c r="Q1065" s="25">
        <f t="array" aca="1" ref="Q1065" ca="1">INDEX('Isaac 401k'!L:L,MATCH('Retirement Calculator'!A1065,'Isaac 401k'!N:N,0),0)</f>
        <v>1997120.8781638816</v>
      </c>
      <c r="R1065" s="25">
        <f t="array" aca="1" ref="R1065" ca="1">INDEX('Lorri 401b'!L:L,MATCH('Retirement Calculator'!A1065,'Lorri 401b'!N:N,0),0)</f>
        <v>-17132587.301886018</v>
      </c>
      <c r="S1065" s="25">
        <f t="shared" ca="1" si="1047"/>
        <v>-15135466.423722137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3525.4531757812501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7820.4732791855868</v>
      </c>
      <c r="K1066" s="25">
        <f t="shared" si="1044"/>
        <v>20171.771259384055</v>
      </c>
      <c r="L1066" s="25"/>
      <c r="N1066" s="25">
        <f>'Combined Retirement'!$C$18/12</f>
        <v>39153.069999999992</v>
      </c>
      <c r="O1066" s="25">
        <f t="shared" si="1045"/>
        <v>11160.82546143035</v>
      </c>
      <c r="P1066" s="25">
        <f t="shared" si="1046"/>
        <v>27992.244538569641</v>
      </c>
      <c r="Q1066" s="25">
        <f t="array" aca="1" ref="Q1066" ca="1">INDEX('Isaac 401k'!L:L,MATCH('Retirement Calculator'!A1066,'Isaac 401k'!N:N,0),0)</f>
        <v>1997589.1565717156</v>
      </c>
      <c r="R1066" s="25">
        <f t="array" aca="1" ref="R1066" ca="1">INDEX('Lorri 401b'!L:L,MATCH('Retirement Calculator'!A1066,'Lorri 401b'!N:N,0),0)</f>
        <v>-17224228.90261684</v>
      </c>
      <c r="S1066" s="25">
        <f t="shared" ca="1" si="1047"/>
        <v>-15226639.746045124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3525.4531757812501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7820.4732791855868</v>
      </c>
      <c r="K1067" s="25">
        <f t="shared" si="1044"/>
        <v>20171.771259384055</v>
      </c>
      <c r="L1067" s="25"/>
      <c r="N1067" s="25">
        <f>'Combined Retirement'!$C$18/12</f>
        <v>39153.069999999992</v>
      </c>
      <c r="O1067" s="25">
        <f t="shared" si="1045"/>
        <v>11160.82546143035</v>
      </c>
      <c r="P1067" s="25">
        <f t="shared" si="1046"/>
        <v>27992.244538569641</v>
      </c>
      <c r="Q1067" s="25">
        <f t="array" aca="1" ref="Q1067" ca="1">INDEX('Isaac 401k'!L:L,MATCH('Retirement Calculator'!A1067,'Isaac 401k'!N:N,0),0)</f>
        <v>1998059.3861395821</v>
      </c>
      <c r="R1067" s="25">
        <f t="array" aca="1" ref="R1067" ca="1">INDEX('Lorri 401b'!L:L,MATCH('Retirement Calculator'!A1067,'Lorri 401b'!N:N,0),0)</f>
        <v>-17316252.343350705</v>
      </c>
      <c r="S1067" s="25">
        <f t="shared" ca="1" si="1047"/>
        <v>-15318192.957211122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3525.4531757812501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7820.4732791855868</v>
      </c>
      <c r="K1068" s="25">
        <f t="shared" si="1044"/>
        <v>20171.771259384055</v>
      </c>
      <c r="L1068" s="25"/>
      <c r="N1068" s="25">
        <f>'Combined Retirement'!$C$18/12</f>
        <v>39153.069999999992</v>
      </c>
      <c r="O1068" s="25">
        <f t="shared" si="1045"/>
        <v>11160.82546143035</v>
      </c>
      <c r="P1068" s="25">
        <f t="shared" si="1046"/>
        <v>27992.244538569641</v>
      </c>
      <c r="Q1068" s="25">
        <f t="array" aca="1" ref="Q1068" ca="1">INDEX('Isaac 401k'!L:L,MATCH('Retirement Calculator'!A1068,'Isaac 401k'!N:N,0),0)</f>
        <v>1998531.574997315</v>
      </c>
      <c r="R1068" s="25">
        <f t="array" aca="1" ref="R1068" ca="1">INDEX('Lorri 401b'!L:L,MATCH('Retirement Calculator'!A1068,'Lorri 401b'!N:N,0),0)</f>
        <v>-17408659.21508763</v>
      </c>
      <c r="S1068" s="25">
        <f t="shared" ca="1" si="1047"/>
        <v>-15410127.640090315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3525.4531757812501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7820.4732791855868</v>
      </c>
      <c r="K1069" s="25">
        <f t="shared" si="1044"/>
        <v>20171.771259384055</v>
      </c>
      <c r="L1069" s="25"/>
      <c r="N1069" s="25">
        <f>'Combined Retirement'!$C$18/12</f>
        <v>39153.069999999992</v>
      </c>
      <c r="O1069" s="25">
        <f t="shared" si="1045"/>
        <v>11160.82546143035</v>
      </c>
      <c r="P1069" s="25">
        <f t="shared" si="1046"/>
        <v>27992.244538569641</v>
      </c>
      <c r="Q1069" s="25">
        <f t="array" aca="1" ref="Q1069" ca="1">INDEX('Isaac 401k'!L:L,MATCH('Retirement Calculator'!A1069,'Isaac 401k'!N:N,0),0)</f>
        <v>1999005.7313086216</v>
      </c>
      <c r="R1069" s="25">
        <f t="array" aca="1" ref="R1069" ca="1">INDEX('Lorri 401b'!L:L,MATCH('Retirement Calculator'!A1069,'Lorri 401b'!N:N,0),0)</f>
        <v>-17501451.11545679</v>
      </c>
      <c r="S1069" s="25">
        <f t="shared" ca="1" si="1047"/>
        <v>-15502445.384148167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3525.4531757812501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7820.4732791855868</v>
      </c>
      <c r="K1070" s="25">
        <f t="shared" si="1044"/>
        <v>20171.771259384055</v>
      </c>
      <c r="L1070" s="25"/>
      <c r="N1070" s="25">
        <f>'Combined Retirement'!$C$18/12</f>
        <v>39153.069999999992</v>
      </c>
      <c r="O1070" s="25">
        <f t="shared" si="1045"/>
        <v>11160.82546143035</v>
      </c>
      <c r="P1070" s="25">
        <f t="shared" si="1046"/>
        <v>27992.244538569641</v>
      </c>
      <c r="Q1070" s="25">
        <f t="array" aca="1" ref="Q1070" ca="1">INDEX('Isaac 401k'!L:L,MATCH('Retirement Calculator'!A1070,'Isaac 401k'!N:N,0),0)</f>
        <v>1999481.8632712252</v>
      </c>
      <c r="R1070" s="25">
        <f t="array" aca="1" ref="R1070" ca="1">INDEX('Lorri 401b'!L:L,MATCH('Retirement Calculator'!A1070,'Lorri 401b'!N:N,0),0)</f>
        <v>-17594629.648744155</v>
      </c>
      <c r="S1070" s="25">
        <f t="shared" ca="1" si="1047"/>
        <v>-15595147.785472929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3525.4531757812501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7820.4732791855868</v>
      </c>
      <c r="K1071" s="25">
        <f t="shared" si="1044"/>
        <v>20171.771259384055</v>
      </c>
      <c r="L1071" s="25"/>
      <c r="N1071" s="25">
        <f>'Combined Retirement'!$C$18/12</f>
        <v>39153.069999999992</v>
      </c>
      <c r="O1071" s="25">
        <f t="shared" si="1045"/>
        <v>11160.82546143035</v>
      </c>
      <c r="P1071" s="25">
        <f t="shared" si="1046"/>
        <v>27992.244538569641</v>
      </c>
      <c r="Q1071" s="25">
        <f t="array" aca="1" ref="Q1071" ca="1">INDEX('Isaac 401k'!L:L,MATCH('Retirement Calculator'!A1071,'Isaac 401k'!N:N,0),0)</f>
        <v>1999959.9791170065</v>
      </c>
      <c r="R1071" s="25">
        <f t="array" aca="1" ref="R1071" ca="1">INDEX('Lorri 401b'!L:L,MATCH('Retirement Calculator'!A1071,'Lorri 401b'!N:N,0),0)</f>
        <v>-17688196.425920218</v>
      </c>
      <c r="S1071" s="25">
        <f t="shared" ca="1" si="1047"/>
        <v>-15688236.446803212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3525.4531757812501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7820.4732791855868</v>
      </c>
      <c r="K1072" s="25">
        <f t="shared" si="1044"/>
        <v>20171.771259384055</v>
      </c>
      <c r="L1072" s="25"/>
      <c r="N1072" s="25">
        <f>'Combined Retirement'!$C$18/12</f>
        <v>39153.069999999992</v>
      </c>
      <c r="O1072" s="25">
        <f t="shared" si="1045"/>
        <v>11160.82546143035</v>
      </c>
      <c r="P1072" s="25">
        <f t="shared" si="1046"/>
        <v>27992.244538569641</v>
      </c>
      <c r="Q1072" s="25">
        <f t="array" aca="1" ref="Q1072" ca="1">INDEX('Isaac 401k'!L:L,MATCH('Retirement Calculator'!A1072,'Isaac 401k'!N:N,0),0)</f>
        <v>2000440.0871121453</v>
      </c>
      <c r="R1072" s="25">
        <f t="array" aca="1" ref="R1072" ca="1">INDEX('Lorri 401b'!L:L,MATCH('Retirement Calculator'!A1072,'Lorri 401b'!N:N,0),0)</f>
        <v>-17782153.064667851</v>
      </c>
      <c r="S1072" s="25">
        <f t="shared" ca="1" si="1047"/>
        <v>-15781712.977555705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3525.4531757812501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7820.4732791855868</v>
      </c>
      <c r="K1073" s="25">
        <f t="shared" si="1044"/>
        <v>20171.771259384055</v>
      </c>
      <c r="L1073" s="25"/>
      <c r="N1073" s="25">
        <f>'Combined Retirement'!$C$18/12</f>
        <v>39153.069999999992</v>
      </c>
      <c r="O1073" s="25">
        <f t="shared" si="1045"/>
        <v>11160.82546143035</v>
      </c>
      <c r="P1073" s="25">
        <f t="shared" si="1046"/>
        <v>27992.244538569641</v>
      </c>
      <c r="Q1073" s="25">
        <f t="array" aca="1" ref="Q1073" ca="1">INDEX('Isaac 401k'!L:L,MATCH('Retirement Calculator'!A1073,'Isaac 401k'!N:N,0),0)</f>
        <v>2000922.1955572637</v>
      </c>
      <c r="R1073" s="25">
        <f t="array" aca="1" ref="R1073" ca="1">INDEX('Lorri 401b'!L:L,MATCH('Retirement Calculator'!A1073,'Lorri 401b'!N:N,0),0)</f>
        <v>-17876501.189410262</v>
      </c>
      <c r="S1073" s="25">
        <f t="shared" ca="1" si="1047"/>
        <v>-15875578.993852999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3525.4531757812501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7820.4732791855868</v>
      </c>
      <c r="K1074" s="25">
        <f t="shared" si="1044"/>
        <v>20171.771259384055</v>
      </c>
      <c r="L1074" s="25"/>
      <c r="N1074" s="25">
        <f>'Combined Retirement'!$C$18/12</f>
        <v>39153.069999999992</v>
      </c>
      <c r="O1074" s="25">
        <f t="shared" si="1045"/>
        <v>11160.82546143035</v>
      </c>
      <c r="P1074" s="25">
        <f t="shared" si="1046"/>
        <v>27992.244538569641</v>
      </c>
      <c r="Q1074" s="25">
        <f t="array" aca="1" ref="Q1074" ca="1">INDEX('Isaac 401k'!L:L,MATCH('Retirement Calculator'!A1074,'Isaac 401k'!N:N,0),0)</f>
        <v>2001406.3127875701</v>
      </c>
      <c r="R1074" s="25">
        <f t="array" aca="1" ref="R1074" ca="1">INDEX('Lorri 401b'!L:L,MATCH('Retirement Calculator'!A1074,'Lorri 401b'!N:N,0),0)</f>
        <v>-17971242.4313391</v>
      </c>
      <c r="S1074" s="25">
        <f t="shared" ca="1" si="1047"/>
        <v>-15969836.11855153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3525.4531757812501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7820.4732791855868</v>
      </c>
      <c r="K1075" s="25">
        <f t="shared" si="1044"/>
        <v>20171.771259384055</v>
      </c>
      <c r="L1075" s="25"/>
      <c r="N1075" s="25">
        <f>'Combined Retirement'!$C$18/12</f>
        <v>39153.069999999992</v>
      </c>
      <c r="O1075" s="25">
        <f t="shared" si="1045"/>
        <v>11160.82546143035</v>
      </c>
      <c r="P1075" s="25">
        <f t="shared" si="1046"/>
        <v>27992.244538569641</v>
      </c>
      <c r="Q1075" s="25">
        <f t="array" aca="1" ref="Q1075" ca="1">INDEX('Isaac 401k'!L:L,MATCH('Retirement Calculator'!A1075,'Isaac 401k'!N:N,0),0)</f>
        <v>2001892.4471730026</v>
      </c>
      <c r="R1075" s="25">
        <f t="array" aca="1" ref="R1075" ca="1">INDEX('Lorri 401b'!L:L,MATCH('Retirement Calculator'!A1075,'Lorri 401b'!N:N,0),0)</f>
        <v>-18066378.428442642</v>
      </c>
      <c r="S1075" s="25">
        <f t="shared" ca="1" si="1047"/>
        <v>-16064485.981269639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3525.4531757812501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7820.4732791855868</v>
      </c>
      <c r="K1076" s="25">
        <f t="shared" si="1044"/>
        <v>20171.771259384055</v>
      </c>
      <c r="L1076" s="25"/>
      <c r="N1076" s="25">
        <f>'Combined Retirement'!$C$18/12</f>
        <v>39153.069999999992</v>
      </c>
      <c r="O1076" s="25">
        <f t="shared" si="1045"/>
        <v>11160.82546143035</v>
      </c>
      <c r="P1076" s="25">
        <f t="shared" si="1046"/>
        <v>27992.244538569641</v>
      </c>
      <c r="Q1076" s="25">
        <f t="array" aca="1" ref="Q1076" ca="1">INDEX('Isaac 401k'!L:L,MATCH('Retirement Calculator'!A1076,'Isaac 401k'!N:N,0),0)</f>
        <v>2002380.6071183747</v>
      </c>
      <c r="R1076" s="25">
        <f t="array" aca="1" ref="R1076" ca="1">INDEX('Lorri 401b'!L:L,MATCH('Retirement Calculator'!A1076,'Lorri 401b'!N:N,0),0)</f>
        <v>-18161910.825534116</v>
      </c>
      <c r="S1076" s="25">
        <f t="shared" ca="1" si="1047"/>
        <v>-16159530.218415741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3525.4531757812501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7820.4732791855868</v>
      </c>
      <c r="K1077" s="25">
        <f t="shared" si="1044"/>
        <v>20171.771259384055</v>
      </c>
      <c r="L1077" s="25"/>
      <c r="N1077" s="25">
        <f>'Combined Retirement'!$C$18/12</f>
        <v>39153.069999999992</v>
      </c>
      <c r="O1077" s="25">
        <f t="shared" si="1045"/>
        <v>11160.82546143035</v>
      </c>
      <c r="P1077" s="25">
        <f t="shared" si="1046"/>
        <v>27992.244538569641</v>
      </c>
      <c r="Q1077" s="25">
        <f t="array" aca="1" ref="Q1077" ca="1">INDEX('Isaac 401k'!L:L,MATCH('Retirement Calculator'!A1077,'Isaac 401k'!N:N,0),0)</f>
        <v>2002870.801063519</v>
      </c>
      <c r="R1077" s="25">
        <f t="array" aca="1" ref="R1077" ca="1">INDEX('Lorri 401b'!L:L,MATCH('Retirement Calculator'!A1077,'Lorri 401b'!N:N,0),0)</f>
        <v>-18257841.274280138</v>
      </c>
      <c r="S1077" s="25">
        <f t="shared" ca="1" si="1047"/>
        <v>-16254970.473216619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3525.4531757812501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7820.4732791855868</v>
      </c>
      <c r="K1078" s="25">
        <f t="shared" si="1044"/>
        <v>20171.771259384055</v>
      </c>
      <c r="L1078" s="25"/>
      <c r="N1078" s="25">
        <f>'Combined Retirement'!$C$18/12</f>
        <v>39153.069999999992</v>
      </c>
      <c r="O1078" s="25">
        <f t="shared" si="1045"/>
        <v>11160.82546143035</v>
      </c>
      <c r="P1078" s="25">
        <f t="shared" si="1046"/>
        <v>27992.244538569641</v>
      </c>
      <c r="Q1078" s="25">
        <f t="array" aca="1" ref="Q1078" ca="1">INDEX('Isaac 401k'!L:L,MATCH('Retirement Calculator'!A1078,'Isaac 401k'!N:N,0),0)</f>
        <v>2003363.0374834347</v>
      </c>
      <c r="R1078" s="25">
        <f t="array" aca="1" ref="R1078" ca="1">INDEX('Lorri 401b'!L:L,MATCH('Retirement Calculator'!A1078,'Lorri 401b'!N:N,0),0)</f>
        <v>-18354171.433229268</v>
      </c>
      <c r="S1078" s="25">
        <f t="shared" ca="1" si="1047"/>
        <v>-16350808.395745832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3525.4531757812501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7820.4732791855868</v>
      </c>
      <c r="K1079" s="25">
        <f t="shared" si="1044"/>
        <v>20171.771259384055</v>
      </c>
      <c r="L1079" s="25"/>
      <c r="N1079" s="25">
        <f>'Combined Retirement'!$C$18/12</f>
        <v>39153.069999999992</v>
      </c>
      <c r="O1079" s="25">
        <f t="shared" si="1045"/>
        <v>11160.82546143035</v>
      </c>
      <c r="P1079" s="25">
        <f t="shared" si="1046"/>
        <v>27992.244538569641</v>
      </c>
      <c r="Q1079" s="25">
        <f t="array" aca="1" ref="Q1079" ca="1">INDEX('Isaac 401k'!L:L,MATCH('Retirement Calculator'!A1079,'Isaac 401k'!N:N,0),0)</f>
        <v>2003857.3248884333</v>
      </c>
      <c r="R1079" s="25">
        <f t="array" aca="1" ref="R1079" ca="1">INDEX('Lorri 401b'!L:L,MATCH('Retirement Calculator'!A1079,'Lorri 401b'!N:N,0),0)</f>
        <v>-18450902.967840686</v>
      </c>
      <c r="S1079" s="25">
        <f t="shared" ca="1" si="1047"/>
        <v>-16447045.642952252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3525.4531757812501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7820.4732791855868</v>
      </c>
      <c r="K1080" s="25">
        <f t="shared" si="1044"/>
        <v>20171.771259384055</v>
      </c>
      <c r="L1080" s="25"/>
      <c r="N1080" s="25">
        <f>'Combined Retirement'!$C$18/12</f>
        <v>39153.069999999992</v>
      </c>
      <c r="O1080" s="25">
        <f t="shared" si="1045"/>
        <v>11160.82546143035</v>
      </c>
      <c r="P1080" s="25">
        <f t="shared" si="1046"/>
        <v>27992.244538569641</v>
      </c>
      <c r="Q1080" s="25">
        <f t="array" aca="1" ref="Q1080" ca="1">INDEX('Isaac 401k'!L:L,MATCH('Retirement Calculator'!A1080,'Isaac 401k'!N:N,0),0)</f>
        <v>2004353.6718242862</v>
      </c>
      <c r="R1080" s="25">
        <f t="array" aca="1" ref="R1080" ca="1">INDEX('Lorri 401b'!L:L,MATCH('Retirement Calculator'!A1080,'Lorri 401b'!N:N,0),0)</f>
        <v>-18548037.550512984</v>
      </c>
      <c r="S1080" s="25">
        <f t="shared" ca="1" si="1047"/>
        <v>-16543683.878688699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3525.4531757812501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7820.4732791855868</v>
      </c>
      <c r="K1081" s="25">
        <f t="shared" si="1044"/>
        <v>20171.771259384055</v>
      </c>
      <c r="L1081" s="25"/>
      <c r="N1081" s="25">
        <f>'Combined Retirement'!$C$18/12</f>
        <v>39153.069999999992</v>
      </c>
      <c r="O1081" s="25">
        <f t="shared" si="1045"/>
        <v>11160.82546143035</v>
      </c>
      <c r="P1081" s="25">
        <f t="shared" si="1046"/>
        <v>27992.244538569641</v>
      </c>
      <c r="Q1081" s="25">
        <f t="array" aca="1" ref="Q1081" ca="1">INDEX('Isaac 401k'!L:L,MATCH('Retirement Calculator'!A1081,'Isaac 401k'!N:N,0),0)</f>
        <v>2004852.0868723718</v>
      </c>
      <c r="R1081" s="25">
        <f t="array" aca="1" ref="R1081" ca="1">INDEX('Lorri 401b'!L:L,MATCH('Retirement Calculator'!A1081,'Lorri 401b'!N:N,0),0)</f>
        <v>-18645576.860613085</v>
      </c>
      <c r="S1081" s="25">
        <f t="shared" ca="1" si="1047"/>
        <v>-16640724.773740713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3525.4531757812501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7820.4732791855868</v>
      </c>
      <c r="K1082" s="25">
        <f t="shared" si="1044"/>
        <v>20171.771259384055</v>
      </c>
      <c r="L1082" s="25"/>
      <c r="N1082" s="25">
        <f>'Combined Retirement'!$C$18/12</f>
        <v>39153.069999999992</v>
      </c>
      <c r="O1082" s="25">
        <f t="shared" si="1045"/>
        <v>11160.82546143035</v>
      </c>
      <c r="P1082" s="25">
        <f t="shared" si="1046"/>
        <v>27992.244538569641</v>
      </c>
      <c r="Q1082" s="25">
        <f t="array" aca="1" ref="Q1082" ca="1">INDEX('Isaac 401k'!L:L,MATCH('Retirement Calculator'!A1082,'Isaac 401k'!N:N,0),0)</f>
        <v>2005352.5786498245</v>
      </c>
      <c r="R1082" s="25">
        <f t="array" aca="1" ref="R1082" ca="1">INDEX('Lorri 401b'!L:L,MATCH('Retirement Calculator'!A1082,'Lorri 401b'!N:N,0),0)</f>
        <v>-18743522.584505271</v>
      </c>
      <c r="S1082" s="25">
        <f t="shared" ca="1" si="1047"/>
        <v>-16738170.005855447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3525.4531757812501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7820.4732791855868</v>
      </c>
      <c r="K1083" s="25">
        <f t="shared" si="1044"/>
        <v>20171.771259384055</v>
      </c>
      <c r="L1083" s="25"/>
      <c r="N1083" s="25">
        <f>'Combined Retirement'!$C$18/12</f>
        <v>39153.069999999992</v>
      </c>
      <c r="O1083" s="25">
        <f t="shared" si="1045"/>
        <v>11160.82546143035</v>
      </c>
      <c r="P1083" s="25">
        <f t="shared" si="1046"/>
        <v>27992.244538569641</v>
      </c>
      <c r="Q1083" s="25">
        <f t="array" aca="1" ref="Q1083" ca="1">INDEX('Isaac 401k'!L:L,MATCH('Retirement Calculator'!A1083,'Isaac 401k'!N:N,0),0)</f>
        <v>2005855.1558096833</v>
      </c>
      <c r="R1083" s="25">
        <f t="array" aca="1" ref="R1083" ca="1">INDEX('Lorri 401b'!L:L,MATCH('Retirement Calculator'!A1083,'Lorri 401b'!N:N,0),0)</f>
        <v>-18841876.41558034</v>
      </c>
      <c r="S1083" s="25">
        <f t="shared" ca="1" si="1047"/>
        <v>-16836021.259770658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3525.4531757812501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7820.4732791855868</v>
      </c>
      <c r="K1084" s="25">
        <f t="shared" si="1044"/>
        <v>20171.771259384055</v>
      </c>
      <c r="L1084" s="25"/>
      <c r="N1084" s="25">
        <f>'Combined Retirement'!$C$18/12</f>
        <v>39153.069999999992</v>
      </c>
      <c r="O1084" s="25">
        <f t="shared" si="1045"/>
        <v>11160.82546143035</v>
      </c>
      <c r="P1084" s="25">
        <f t="shared" si="1046"/>
        <v>27992.244538569641</v>
      </c>
      <c r="Q1084" s="25">
        <f t="array" aca="1" ref="Q1084" ca="1">INDEX('Isaac 401k'!L:L,MATCH('Retirement Calculator'!A1084,'Isaac 401k'!N:N,0),0)</f>
        <v>2006359.8270410413</v>
      </c>
      <c r="R1084" s="25">
        <f t="array" aca="1" ref="R1084" ca="1">INDEX('Lorri 401b'!L:L,MATCH('Retirement Calculator'!A1084,'Lorri 401b'!N:N,0),0)</f>
        <v>-18940640.054284889</v>
      </c>
      <c r="S1084" s="25">
        <f t="shared" ca="1" si="1047"/>
        <v>-16934280.227243848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3525.4531757812501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7820.4732791855868</v>
      </c>
      <c r="K1085" s="25">
        <f t="shared" si="1044"/>
        <v>20171.771259384055</v>
      </c>
      <c r="L1085" s="25"/>
      <c r="N1085" s="25">
        <f>'Combined Retirement'!$C$18/12</f>
        <v>39153.069999999992</v>
      </c>
      <c r="O1085" s="25">
        <f t="shared" si="1045"/>
        <v>11160.82546143035</v>
      </c>
      <c r="P1085" s="25">
        <f t="shared" si="1046"/>
        <v>27992.244538569641</v>
      </c>
      <c r="Q1085" s="25">
        <f t="array" aca="1" ref="Q1085" ca="1">INDEX('Isaac 401k'!L:L,MATCH('Retirement Calculator'!A1085,'Isaac 401k'!N:N,0),0)</f>
        <v>2006866.6010691968</v>
      </c>
      <c r="R1085" s="25">
        <f t="array" aca="1" ref="R1085" ca="1">INDEX('Lorri 401b'!L:L,MATCH('Retirement Calculator'!A1085,'Lorri 401b'!N:N,0),0)</f>
        <v>-19039815.208150707</v>
      </c>
      <c r="S1085" s="25">
        <f t="shared" ca="1" si="1047"/>
        <v>-17032948.60708151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3525.4531757812501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7820.4732791855868</v>
      </c>
      <c r="K1086" s="25">
        <f t="shared" si="1044"/>
        <v>20171.771259384055</v>
      </c>
      <c r="L1086" s="25"/>
      <c r="N1086" s="25">
        <f>'Combined Retirement'!$C$18/12</f>
        <v>39153.069999999992</v>
      </c>
      <c r="O1086" s="25">
        <f t="shared" si="1045"/>
        <v>11160.82546143035</v>
      </c>
      <c r="P1086" s="25">
        <f t="shared" si="1046"/>
        <v>27992.244538569641</v>
      </c>
      <c r="Q1086" s="25">
        <f t="array" aca="1" ref="Q1086" ca="1">INDEX('Isaac 401k'!L:L,MATCH('Retirement Calculator'!A1086,'Isaac 401k'!N:N,0),0)</f>
        <v>2007375.4866558029</v>
      </c>
      <c r="R1086" s="25">
        <f t="array" aca="1" ref="R1086" ca="1">INDEX('Lorri 401b'!L:L,MATCH('Retirement Calculator'!A1086,'Lorri 401b'!N:N,0),0)</f>
        <v>-19139403.591824297</v>
      </c>
      <c r="S1086" s="25">
        <f t="shared" ca="1" si="1047"/>
        <v>-17132028.105168495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3525.4531757812501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7820.4732791855868</v>
      </c>
      <c r="K1087" s="25">
        <f t="shared" si="1044"/>
        <v>20171.771259384055</v>
      </c>
      <c r="L1087" s="25"/>
      <c r="N1087" s="25">
        <f>'Combined Retirement'!$C$18/12</f>
        <v>39153.069999999992</v>
      </c>
      <c r="O1087" s="25">
        <f t="shared" si="1045"/>
        <v>11160.82546143035</v>
      </c>
      <c r="P1087" s="25">
        <f t="shared" si="1046"/>
        <v>27992.244538569641</v>
      </c>
      <c r="Q1087" s="25">
        <f t="array" aca="1" ref="Q1087" ca="1">INDEX('Isaac 401k'!L:L,MATCH('Retirement Calculator'!A1087,'Isaac 401k'!N:N,0),0)</f>
        <v>2007886.49259902</v>
      </c>
      <c r="R1087" s="25">
        <f t="array" aca="1" ref="R1087" ca="1">INDEX('Lorri 401b'!L:L,MATCH('Retirement Calculator'!A1087,'Lorri 401b'!N:N,0),0)</f>
        <v>-19239406.927096527</v>
      </c>
      <c r="S1087" s="25">
        <f t="shared" ca="1" si="1047"/>
        <v>-17231520.434497505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3525.4531757812501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7820.4732791855868</v>
      </c>
      <c r="K1088" s="25">
        <f t="shared" si="1044"/>
        <v>20171.771259384055</v>
      </c>
      <c r="L1088" s="25"/>
      <c r="N1088" s="25">
        <f>'Combined Retirement'!$C$18/12</f>
        <v>39153.069999999992</v>
      </c>
      <c r="O1088" s="25">
        <f t="shared" si="1045"/>
        <v>11160.82546143035</v>
      </c>
      <c r="P1088" s="25">
        <f t="shared" si="1046"/>
        <v>27992.244538569641</v>
      </c>
      <c r="Q1088" s="25">
        <f t="array" aca="1" ref="Q1088" ca="1">INDEX('Isaac 401k'!L:L,MATCH('Retirement Calculator'!A1088,'Isaac 401k'!N:N,0),0)</f>
        <v>2008399.6277336671</v>
      </c>
      <c r="R1088" s="25">
        <f t="array" aca="1" ref="R1088" ca="1">INDEX('Lorri 401b'!L:L,MATCH('Retirement Calculator'!A1088,'Lorri 401b'!N:N,0),0)</f>
        <v>-19339826.942932393</v>
      </c>
      <c r="S1088" s="25">
        <f t="shared" ca="1" si="1047"/>
        <v>-17331427.315198727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3525.4531757812501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7820.4732791855868</v>
      </c>
      <c r="K1089" s="25">
        <f t="shared" si="1044"/>
        <v>20171.771259384055</v>
      </c>
      <c r="L1089" s="25"/>
      <c r="N1089" s="25">
        <f>'Combined Retirement'!$C$18/12</f>
        <v>39153.069999999992</v>
      </c>
      <c r="O1089" s="25">
        <f t="shared" si="1045"/>
        <v>11160.82546143035</v>
      </c>
      <c r="P1089" s="25">
        <f t="shared" si="1046"/>
        <v>27992.244538569641</v>
      </c>
      <c r="Q1089" s="25">
        <f t="array" aca="1" ref="Q1089" ca="1">INDEX('Isaac 401k'!L:L,MATCH('Retirement Calculator'!A1089,'Isaac 401k'!N:N,0),0)</f>
        <v>2008914.9009313753</v>
      </c>
      <c r="R1089" s="25">
        <f t="array" aca="1" ref="R1089" ca="1">INDEX('Lorri 401b'!L:L,MATCH('Retirement Calculator'!A1089,'Lorri 401b'!N:N,0),0)</f>
        <v>-19440665.37550091</v>
      </c>
      <c r="S1089" s="25">
        <f t="shared" ca="1" si="1047"/>
        <v>-17431750.474569533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3525.4531757812501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7820.4732791855868</v>
      </c>
      <c r="K1090" s="25">
        <f t="shared" si="1044"/>
        <v>20171.771259384055</v>
      </c>
      <c r="L1090" s="25"/>
      <c r="N1090" s="25">
        <f>'Combined Retirement'!$C$18/12</f>
        <v>39153.069999999992</v>
      </c>
      <c r="O1090" s="25">
        <f t="shared" si="1045"/>
        <v>11160.82546143035</v>
      </c>
      <c r="P1090" s="25">
        <f t="shared" si="1046"/>
        <v>27992.244538569641</v>
      </c>
      <c r="Q1090" s="25">
        <f t="array" aca="1" ref="Q1090" ca="1">INDEX('Isaac 401k'!L:L,MATCH('Retirement Calculator'!A1090,'Isaac 401k'!N:N,0),0)</f>
        <v>2009432.3211007405</v>
      </c>
      <c r="R1090" s="25">
        <f t="array" aca="1" ref="R1090" ca="1">INDEX('Lorri 401b'!L:L,MATCH('Retirement Calculator'!A1090,'Lorri 401b'!N:N,0),0)</f>
        <v>-19541923.968205128</v>
      </c>
      <c r="S1090" s="25">
        <f t="shared" ca="1" si="1047"/>
        <v>-17532491.647104386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3525.4531757812501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7820.4732791855868</v>
      </c>
      <c r="K1091" s="25">
        <f t="shared" si="1044"/>
        <v>20171.771259384055</v>
      </c>
      <c r="L1091" s="25"/>
      <c r="N1091" s="25">
        <f>'Combined Retirement'!$C$18/12</f>
        <v>39153.069999999992</v>
      </c>
      <c r="O1091" s="25">
        <f t="shared" si="1045"/>
        <v>11160.82546143035</v>
      </c>
      <c r="P1091" s="25">
        <f t="shared" si="1046"/>
        <v>27992.244538569641</v>
      </c>
      <c r="Q1091" s="25">
        <f t="array" aca="1" ref="Q1091" ca="1">INDEX('Isaac 401k'!L:L,MATCH('Retirement Calculator'!A1091,'Isaac 401k'!N:N,0),0)</f>
        <v>2009951.8971874779</v>
      </c>
      <c r="R1091" s="25">
        <f t="array" aca="1" ref="R1091" ca="1">INDEX('Lorri 401b'!L:L,MATCH('Retirement Calculator'!A1091,'Lorri 401b'!N:N,0),0)</f>
        <v>-19643604.47171228</v>
      </c>
      <c r="S1091" s="25">
        <f t="shared" ca="1" si="1047"/>
        <v>-17633652.574524801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3525.4531757812501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7820.4732791855868</v>
      </c>
      <c r="K1092" s="25">
        <f t="shared" si="1044"/>
        <v>20171.771259384055</v>
      </c>
      <c r="L1092" s="25"/>
      <c r="N1092" s="25">
        <f>'Combined Retirement'!$C$18/12</f>
        <v>39153.069999999992</v>
      </c>
      <c r="O1092" s="25">
        <f t="shared" si="1045"/>
        <v>11160.82546143035</v>
      </c>
      <c r="P1092" s="25">
        <f t="shared" si="1046"/>
        <v>27992.244538569641</v>
      </c>
      <c r="Q1092" s="25">
        <f t="array" aca="1" ref="Q1092" ca="1">INDEX('Isaac 401k'!L:L,MATCH('Retirement Calculator'!A1092,'Isaac 401k'!N:N,0),0)</f>
        <v>2010473.6381745769</v>
      </c>
      <c r="R1092" s="25">
        <f t="array" aca="1" ref="R1092" ca="1">INDEX('Lorri 401b'!L:L,MATCH('Retirement Calculator'!A1092,'Lorri 401b'!N:N,0),0)</f>
        <v>-19745708.643984046</v>
      </c>
      <c r="S1092" s="25">
        <f t="shared" ca="1" si="1047"/>
        <v>-17735235.005809467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3525.4531757812501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7820.4732791855868</v>
      </c>
      <c r="K1093" s="25">
        <f t="shared" si="1044"/>
        <v>20171.771259384055</v>
      </c>
      <c r="L1093" s="25"/>
      <c r="N1093" s="25">
        <f>'Combined Retirement'!$C$18/12</f>
        <v>39153.069999999992</v>
      </c>
      <c r="O1093" s="25">
        <f t="shared" si="1045"/>
        <v>11160.82546143035</v>
      </c>
      <c r="P1093" s="25">
        <f t="shared" si="1046"/>
        <v>27992.244538569641</v>
      </c>
      <c r="Q1093" s="25">
        <f t="array" aca="1" ref="Q1093" ca="1">INDEX('Isaac 401k'!L:L,MATCH('Retirement Calculator'!A1093,'Isaac 401k'!N:N,0),0)</f>
        <v>2010997.5530824554</v>
      </c>
      <c r="R1093" s="25">
        <f t="array" aca="1" ref="R1093" ca="1">INDEX('Lorri 401b'!L:L,MATCH('Retirement Calculator'!A1093,'Lorri 401b'!N:N,0),0)</f>
        <v>-19848238.250306942</v>
      </c>
      <c r="S1093" s="25">
        <f t="shared" ca="1" si="1047"/>
        <v>-17837240.697224487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3525.4531757812501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7820.4732791855868</v>
      </c>
      <c r="K1094" s="25">
        <f t="shared" si="1044"/>
        <v>20171.771259384055</v>
      </c>
      <c r="L1094" s="25"/>
      <c r="N1094" s="25">
        <f>'Combined Retirement'!$C$18/12</f>
        <v>39153.069999999992</v>
      </c>
      <c r="O1094" s="25">
        <f t="shared" si="1045"/>
        <v>11160.82546143035</v>
      </c>
      <c r="P1094" s="25">
        <f t="shared" si="1046"/>
        <v>27992.244538569641</v>
      </c>
      <c r="Q1094" s="25">
        <f t="array" aca="1" ref="Q1094" ca="1">INDEX('Isaac 401k'!L:L,MATCH('Retirement Calculator'!A1094,'Isaac 401k'!N:N,0),0)</f>
        <v>2011523.6509691167</v>
      </c>
      <c r="R1094" s="25">
        <f t="array" aca="1" ref="R1094" ca="1">INDEX('Lorri 401b'!L:L,MATCH('Retirement Calculator'!A1094,'Lorri 401b'!N:N,0),0)</f>
        <v>-19951195.06332285</v>
      </c>
      <c r="S1094" s="25">
        <f t="shared" ca="1" si="1047"/>
        <v>-17939671.412353732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3525.4531757812501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7820.4732791855868</v>
      </c>
      <c r="K1095" s="25">
        <f t="shared" si="1044"/>
        <v>20171.771259384055</v>
      </c>
      <c r="L1095" s="25"/>
      <c r="N1095" s="25">
        <f>'Combined Retirement'!$C$18/12</f>
        <v>39153.069999999992</v>
      </c>
      <c r="O1095" s="25">
        <f t="shared" si="1045"/>
        <v>11160.82546143035</v>
      </c>
      <c r="P1095" s="25">
        <f t="shared" si="1046"/>
        <v>27992.244538569641</v>
      </c>
      <c r="Q1095" s="25">
        <f t="array" aca="1" ref="Q1095" ca="1">INDEX('Isaac 401k'!L:L,MATCH('Retirement Calculator'!A1095,'Isaac 401k'!N:N,0),0)</f>
        <v>2012051.9409303057</v>
      </c>
      <c r="R1095" s="25">
        <f t="array" aca="1" ref="R1095" ca="1">INDEX('Lorri 401b'!L:L,MATCH('Retirement Calculator'!A1095,'Lorri 401b'!N:N,0),0)</f>
        <v>-20054580.863059659</v>
      </c>
      <c r="S1095" s="25">
        <f t="shared" ca="1" si="1047"/>
        <v>-18042528.922129352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3525.4531757812501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7820.4732791855868</v>
      </c>
      <c r="K1096" s="25">
        <f t="shared" si="1044"/>
        <v>20171.771259384055</v>
      </c>
      <c r="L1096" s="25"/>
      <c r="N1096" s="25">
        <f>'Combined Retirement'!$C$18/12</f>
        <v>39153.069999999992</v>
      </c>
      <c r="O1096" s="25">
        <f t="shared" si="1045"/>
        <v>11160.82546143035</v>
      </c>
      <c r="P1096" s="25">
        <f t="shared" si="1046"/>
        <v>27992.244538569641</v>
      </c>
      <c r="Q1096" s="25">
        <f t="array" aca="1" ref="Q1096" ca="1">INDEX('Isaac 401k'!L:L,MATCH('Retirement Calculator'!A1096,'Isaac 401k'!N:N,0),0)</f>
        <v>2012582.4320996664</v>
      </c>
      <c r="R1096" s="25">
        <f t="array" aca="1" ref="R1096" ca="1">INDEX('Lorri 401b'!L:L,MATCH('Retirement Calculator'!A1096,'Lorri 401b'!N:N,0),0)</f>
        <v>-20158397.436962038</v>
      </c>
      <c r="S1096" s="25">
        <f t="shared" ca="1" si="1047"/>
        <v>-18145815.004862372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3525.4531757812501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7820.4732791855868</v>
      </c>
      <c r="K1097" s="25">
        <f t="shared" si="1044"/>
        <v>20171.771259384055</v>
      </c>
      <c r="L1097" s="25"/>
      <c r="N1097" s="25">
        <f>'Combined Retirement'!$C$18/12</f>
        <v>39153.069999999992</v>
      </c>
      <c r="O1097" s="25">
        <f t="shared" si="1045"/>
        <v>11160.82546143035</v>
      </c>
      <c r="P1097" s="25">
        <f t="shared" si="1046"/>
        <v>27992.244538569641</v>
      </c>
      <c r="Q1097" s="25">
        <f t="array" aca="1" ref="Q1097" ca="1">INDEX('Isaac 401k'!L:L,MATCH('Retirement Calculator'!A1097,'Isaac 401k'!N:N,0),0)</f>
        <v>2013115.1336488996</v>
      </c>
      <c r="R1097" s="25">
        <f t="array" aca="1" ref="R1097" ca="1">INDEX('Lorri 401b'!L:L,MATCH('Retirement Calculator'!A1097,'Lorri 401b'!N:N,0),0)</f>
        <v>-20262646.579922345</v>
      </c>
      <c r="S1097" s="25">
        <f t="shared" ca="1" si="1047"/>
        <v>-18249531.446273446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3525.4531757812501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7820.4732791855868</v>
      </c>
      <c r="K1098" s="25">
        <f t="shared" si="1044"/>
        <v>20171.771259384055</v>
      </c>
      <c r="L1098" s="25"/>
      <c r="N1098" s="25">
        <f>'Combined Retirement'!$C$18/12</f>
        <v>39153.069999999992</v>
      </c>
      <c r="O1098" s="25">
        <f t="shared" si="1045"/>
        <v>11160.82546143035</v>
      </c>
      <c r="P1098" s="25">
        <f t="shared" si="1046"/>
        <v>27992.244538569641</v>
      </c>
      <c r="Q1098" s="25">
        <f t="array" aca="1" ref="Q1098" ca="1">INDEX('Isaac 401k'!L:L,MATCH('Retirement Calculator'!A1098,'Isaac 401k'!N:N,0),0)</f>
        <v>2013650.0547879213</v>
      </c>
      <c r="R1098" s="25">
        <f t="array" aca="1" ref="R1098" ca="1">INDEX('Lorri 401b'!L:L,MATCH('Retirement Calculator'!A1098,'Lorri 401b'!N:N,0),0)</f>
        <v>-20367330.094311651</v>
      </c>
      <c r="S1098" s="25">
        <f t="shared" ca="1" si="1047"/>
        <v>-18353680.039523728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3525.4531757812501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7820.4732791855868</v>
      </c>
      <c r="K1099" s="25">
        <f t="shared" si="1044"/>
        <v>20171.771259384055</v>
      </c>
      <c r="L1099" s="25"/>
      <c r="N1099" s="25">
        <f>'Combined Retirement'!$C$18/12</f>
        <v>39153.069999999992</v>
      </c>
      <c r="O1099" s="25">
        <f t="shared" si="1045"/>
        <v>11160.82546143035</v>
      </c>
      <c r="P1099" s="25">
        <f t="shared" si="1046"/>
        <v>27992.244538569641</v>
      </c>
      <c r="Q1099" s="25">
        <f t="array" aca="1" ref="Q1099" ca="1">INDEX('Isaac 401k'!L:L,MATCH('Retirement Calculator'!A1099,'Isaac 401k'!N:N,0),0)</f>
        <v>2014187.204765022</v>
      </c>
      <c r="R1099" s="25">
        <f t="array" aca="1" ref="R1099" ca="1">INDEX('Lorri 401b'!L:L,MATCH('Retirement Calculator'!A1099,'Lorri 401b'!N:N,0),0)</f>
        <v>-20472449.790010914</v>
      </c>
      <c r="S1099" s="25">
        <f t="shared" ca="1" si="1047"/>
        <v>-18458262.585245892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3525.4531757812501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7820.4732791855868</v>
      </c>
      <c r="K1100" s="25">
        <f t="shared" si="1044"/>
        <v>20171.771259384055</v>
      </c>
      <c r="L1100" s="25"/>
      <c r="N1100" s="25">
        <f>'Combined Retirement'!$C$18/12</f>
        <v>39153.069999999992</v>
      </c>
      <c r="O1100" s="25">
        <f t="shared" si="1045"/>
        <v>11160.82546143035</v>
      </c>
      <c r="P1100" s="25">
        <f t="shared" si="1046"/>
        <v>27992.244538569641</v>
      </c>
      <c r="Q1100" s="25">
        <f t="array" aca="1" ref="Q1100" ca="1">INDEX('Isaac 401k'!L:L,MATCH('Retirement Calculator'!A1100,'Isaac 401k'!N:N,0),0)</f>
        <v>2014726.5928670275</v>
      </c>
      <c r="R1100" s="25">
        <f t="array" aca="1" ref="R1100" ca="1">INDEX('Lorri 401b'!L:L,MATCH('Retirement Calculator'!A1100,'Lorri 401b'!N:N,0),0)</f>
        <v>-20578007.484442256</v>
      </c>
      <c r="S1100" s="25">
        <f t="shared" ca="1" si="1047"/>
        <v>-18563280.891575228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3525.4531757812501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7820.4732791855868</v>
      </c>
      <c r="K1101" s="25">
        <f t="shared" si="1044"/>
        <v>20171.771259384055</v>
      </c>
      <c r="L1101" s="25"/>
      <c r="N1101" s="25">
        <f>'Combined Retirement'!$C$18/12</f>
        <v>39153.069999999992</v>
      </c>
      <c r="O1101" s="25">
        <f t="shared" si="1045"/>
        <v>11160.82546143035</v>
      </c>
      <c r="P1101" s="25">
        <f t="shared" si="1046"/>
        <v>27992.244538569641</v>
      </c>
      <c r="Q1101" s="25">
        <f t="array" aca="1" ref="Q1101" ca="1">INDEX('Isaac 401k'!L:L,MATCH('Retirement Calculator'!A1101,'Isaac 401k'!N:N,0),0)</f>
        <v>2015268.228419458</v>
      </c>
      <c r="R1101" s="25">
        <f t="array" aca="1" ref="R1101" ca="1">INDEX('Lorri 401b'!L:L,MATCH('Retirement Calculator'!A1101,'Lorri 401b'!N:N,0),0)</f>
        <v>-20684005.002600394</v>
      </c>
      <c r="S1101" s="25">
        <f t="shared" ca="1" si="1047"/>
        <v>-18668736.774180938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3525.4531757812501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7820.4732791855868</v>
      </c>
      <c r="K1102" s="25">
        <f t="shared" si="1044"/>
        <v>20171.771259384055</v>
      </c>
      <c r="L1102" s="25"/>
      <c r="N1102" s="25">
        <f>'Combined Retirement'!$C$18/12</f>
        <v>39153.069999999992</v>
      </c>
      <c r="O1102" s="25">
        <f t="shared" si="1045"/>
        <v>11160.82546143035</v>
      </c>
      <c r="P1102" s="25">
        <f t="shared" si="1046"/>
        <v>27992.244538569641</v>
      </c>
      <c r="Q1102" s="25">
        <f t="array" aca="1" ref="Q1102" ca="1">INDEX('Isaac 401k'!L:L,MATCH('Retirement Calculator'!A1102,'Isaac 401k'!N:N,0),0)</f>
        <v>2015812.1207866902</v>
      </c>
      <c r="R1102" s="25">
        <f t="array" aca="1" ref="R1102" ca="1">INDEX('Lorri 401b'!L:L,MATCH('Retirement Calculator'!A1102,'Lorri 401b'!N:N,0),0)</f>
        <v>-20790444.177084193</v>
      </c>
      <c r="S1102" s="25">
        <f t="shared" ca="1" si="1047"/>
        <v>-18774632.056297503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3525.4531757812501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7820.4732791855868</v>
      </c>
      <c r="K1103" s="25">
        <f t="shared" si="1044"/>
        <v>20171.771259384055</v>
      </c>
      <c r="L1103" s="25"/>
      <c r="N1103" s="25">
        <f>'Combined Retirement'!$C$18/12</f>
        <v>39153.069999999992</v>
      </c>
      <c r="O1103" s="25">
        <f t="shared" si="1045"/>
        <v>11160.82546143035</v>
      </c>
      <c r="P1103" s="25">
        <f t="shared" si="1046"/>
        <v>27992.244538569641</v>
      </c>
      <c r="Q1103" s="25">
        <f t="array" aca="1" ref="Q1103" ca="1">INDEX('Isaac 401k'!L:L,MATCH('Retirement Calculator'!A1103,'Isaac 401k'!N:N,0),0)</f>
        <v>2016358.2793721191</v>
      </c>
      <c r="R1103" s="25">
        <f t="array" aca="1" ref="R1103" ca="1">INDEX('Lorri 401b'!L:L,MATCH('Retirement Calculator'!A1103,'Lorri 401b'!N:N,0),0)</f>
        <v>-20897326.848128341</v>
      </c>
      <c r="S1103" s="25">
        <f t="shared" ca="1" si="1047"/>
        <v>-18880968.568756223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3525.4531757812501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7820.4732791855868</v>
      </c>
      <c r="K1104" s="25">
        <f t="shared" si="1044"/>
        <v>20171.771259384055</v>
      </c>
      <c r="L1104" s="25"/>
      <c r="N1104" s="25">
        <f>'Combined Retirement'!$C$18/12</f>
        <v>39153.069999999992</v>
      </c>
      <c r="O1104" s="25">
        <f t="shared" si="1045"/>
        <v>11160.82546143035</v>
      </c>
      <c r="P1104" s="25">
        <f t="shared" si="1046"/>
        <v>27992.244538569641</v>
      </c>
      <c r="Q1104" s="25">
        <f t="array" aca="1" ref="Q1104" ca="1">INDEX('Isaac 401k'!L:L,MATCH('Retirement Calculator'!A1104,'Isaac 401k'!N:N,0),0)</f>
        <v>2016906.7136183206</v>
      </c>
      <c r="R1104" s="25">
        <f t="array" aca="1" ref="R1104" ca="1">INDEX('Lorri 401b'!L:L,MATCH('Retirement Calculator'!A1104,'Lorri 401b'!N:N,0),0)</f>
        <v>-21004654.863635171</v>
      </c>
      <c r="S1104" s="25">
        <f t="shared" ca="1" si="1047"/>
        <v>-18987748.150016852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3525.4531757812501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7820.4732791855868</v>
      </c>
      <c r="K1105" s="25">
        <f t="shared" si="1044"/>
        <v>20171.771259384055</v>
      </c>
      <c r="L1105" s="25"/>
      <c r="N1105" s="25">
        <f>'Combined Retirement'!$C$18/12</f>
        <v>39153.069999999992</v>
      </c>
      <c r="O1105" s="25">
        <f t="shared" si="1045"/>
        <v>11160.82546143035</v>
      </c>
      <c r="P1105" s="25">
        <f t="shared" si="1046"/>
        <v>27992.244538569641</v>
      </c>
      <c r="Q1105" s="25">
        <f t="array" aca="1" ref="Q1105" ca="1">INDEX('Isaac 401k'!L:L,MATCH('Retirement Calculator'!A1105,'Isaac 401k'!N:N,0),0)</f>
        <v>2017457.4330072147</v>
      </c>
      <c r="R1105" s="25">
        <f t="array" aca="1" ref="R1105" ca="1">INDEX('Lorri 401b'!L:L,MATCH('Retirement Calculator'!A1105,'Lorri 401b'!N:N,0),0)</f>
        <v>-21112430.079206616</v>
      </c>
      <c r="S1105" s="25">
        <f t="shared" ca="1" si="1047"/>
        <v>-19094972.646199401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3525.4531757812501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7820.4732791855868</v>
      </c>
      <c r="K1106" s="25">
        <f t="shared" si="1044"/>
        <v>20171.771259384055</v>
      </c>
      <c r="L1106" s="25"/>
      <c r="N1106" s="25">
        <f>'Combined Retirement'!$C$18/12</f>
        <v>39153.069999999992</v>
      </c>
      <c r="O1106" s="25">
        <f t="shared" si="1045"/>
        <v>11160.82546143035</v>
      </c>
      <c r="P1106" s="25">
        <f t="shared" si="1046"/>
        <v>27992.244538569641</v>
      </c>
      <c r="Q1106" s="25">
        <f t="array" aca="1" ref="Q1106" ca="1">INDEX('Isaac 401k'!L:L,MATCH('Retirement Calculator'!A1106,'Isaac 401k'!N:N,0),0)</f>
        <v>2018010.4470602293</v>
      </c>
      <c r="R1106" s="25">
        <f t="array" aca="1" ref="R1106" ca="1">INDEX('Lorri 401b'!L:L,MATCH('Retirement Calculator'!A1106,'Lorri 401b'!N:N,0),0)</f>
        <v>-21220654.358176272</v>
      </c>
      <c r="S1106" s="25">
        <f t="shared" ca="1" si="1047"/>
        <v>-19202643.911116041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3525.4531757812501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7820.4732791855868</v>
      </c>
      <c r="K1107" s="25">
        <f t="shared" si="1044"/>
        <v>20171.771259384055</v>
      </c>
      <c r="L1107" s="25"/>
      <c r="N1107" s="25">
        <f>'Combined Retirement'!$C$18/12</f>
        <v>39153.069999999992</v>
      </c>
      <c r="O1107" s="25">
        <f t="shared" si="1045"/>
        <v>11160.82546143035</v>
      </c>
      <c r="P1107" s="25">
        <f t="shared" si="1046"/>
        <v>27992.244538569641</v>
      </c>
      <c r="Q1107" s="25">
        <f t="array" aca="1" ref="Q1107" ca="1">INDEX('Isaac 401k'!L:L,MATCH('Retirement Calculator'!A1107,'Isaac 401k'!N:N,0),0)</f>
        <v>2018565.7653384646</v>
      </c>
      <c r="R1107" s="25">
        <f t="array" aca="1" ref="R1107" ca="1">INDEX('Lorri 401b'!L:L,MATCH('Retirement Calculator'!A1107,'Lorri 401b'!N:N,0),0)</f>
        <v>-21329329.571641635</v>
      </c>
      <c r="S1107" s="25">
        <f t="shared" ca="1" si="1047"/>
        <v>-19310763.80630317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3525.4531757812501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7820.4732791855868</v>
      </c>
      <c r="K1108" s="25">
        <f t="shared" si="1044"/>
        <v>20171.771259384055</v>
      </c>
      <c r="L1108" s="25"/>
      <c r="N1108" s="25">
        <f>'Combined Retirement'!$C$18/12</f>
        <v>39153.069999999992</v>
      </c>
      <c r="O1108" s="25">
        <f t="shared" si="1045"/>
        <v>11160.82546143035</v>
      </c>
      <c r="P1108" s="25">
        <f t="shared" si="1046"/>
        <v>27992.244538569641</v>
      </c>
      <c r="Q1108" s="25">
        <f t="array" aca="1" ref="Q1108" ca="1">INDEX('Isaac 401k'!L:L,MATCH('Retirement Calculator'!A1108,'Isaac 401k'!N:N,0),0)</f>
        <v>2019123.3974428594</v>
      </c>
      <c r="R1108" s="25">
        <f t="array" aca="1" ref="R1108" ca="1">INDEX('Lorri 401b'!L:L,MATCH('Retirement Calculator'!A1108,'Lorri 401b'!N:N,0),0)</f>
        <v>-21438457.598496437</v>
      </c>
      <c r="S1108" s="25">
        <f t="shared" ca="1" si="1047"/>
        <v>-19419334.201053578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3525.4531757812501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7820.4732791855868</v>
      </c>
      <c r="K1109" s="25">
        <f t="shared" si="1044"/>
        <v>20171.771259384055</v>
      </c>
      <c r="L1109" s="25"/>
      <c r="N1109" s="25">
        <f>'Combined Retirement'!$C$18/12</f>
        <v>39153.069999999992</v>
      </c>
      <c r="O1109" s="25">
        <f t="shared" si="1045"/>
        <v>11160.82546143035</v>
      </c>
      <c r="P1109" s="25">
        <f t="shared" si="1046"/>
        <v>27992.244538569641</v>
      </c>
      <c r="Q1109" s="25">
        <f t="array" aca="1" ref="Q1109" ca="1">INDEX('Isaac 401k'!L:L,MATCH('Retirement Calculator'!A1109,'Isaac 401k'!N:N,0),0)</f>
        <v>2019683.3530143558</v>
      </c>
      <c r="R1109" s="25">
        <f t="array" aca="1" ref="R1109" ca="1">INDEX('Lorri 401b'!L:L,MATCH('Retirement Calculator'!A1109,'Lorri 401b'!N:N,0),0)</f>
        <v>-21548040.325463135</v>
      </c>
      <c r="S1109" s="25">
        <f t="shared" ca="1" si="1047"/>
        <v>-19528356.972448777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3525.4531757812501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7820.4732791855868</v>
      </c>
      <c r="K1110" s="25">
        <f t="shared" si="1044"/>
        <v>20171.771259384055</v>
      </c>
      <c r="L1110" s="25"/>
      <c r="N1110" s="25">
        <f>'Combined Retirement'!$C$18/12</f>
        <v>39153.069999999992</v>
      </c>
      <c r="O1110" s="25">
        <f t="shared" si="1045"/>
        <v>11160.82546143035</v>
      </c>
      <c r="P1110" s="25">
        <f t="shared" si="1046"/>
        <v>27992.244538569641</v>
      </c>
      <c r="Q1110" s="25">
        <f t="array" aca="1" ref="Q1110" ca="1">INDEX('Isaac 401k'!L:L,MATCH('Retirement Calculator'!A1110,'Isaac 401k'!N:N,0),0)</f>
        <v>2020245.6417340667</v>
      </c>
      <c r="R1110" s="25">
        <f t="array" aca="1" ref="R1110" ca="1">INDEX('Lorri 401b'!L:L,MATCH('Retirement Calculator'!A1110,'Lorri 401b'!N:N,0),0)</f>
        <v>-21658079.647125527</v>
      </c>
      <c r="S1110" s="25">
        <f t="shared" ca="1" si="1047"/>
        <v>-19637834.00539146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3525.4531757812501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7820.4732791855868</v>
      </c>
      <c r="K1111" s="25">
        <f t="shared" si="1044"/>
        <v>20171.771259384055</v>
      </c>
      <c r="L1111" s="25"/>
      <c r="N1111" s="25">
        <f>'Combined Retirement'!$C$18/12</f>
        <v>39153.069999999992</v>
      </c>
      <c r="O1111" s="25">
        <f t="shared" si="1045"/>
        <v>11160.82546143035</v>
      </c>
      <c r="P1111" s="25">
        <f t="shared" si="1046"/>
        <v>27992.244538569641</v>
      </c>
      <c r="Q1111" s="25">
        <f t="array" aca="1" ref="Q1111" ca="1">INDEX('Isaac 401k'!L:L,MATCH('Retirement Calculator'!A1111,'Isaac 401k'!N:N,0),0)</f>
        <v>2020810.273323443</v>
      </c>
      <c r="R1111" s="25">
        <f t="array" aca="1" ref="R1111" ca="1">INDEX('Lorri 401b'!L:L,MATCH('Retirement Calculator'!A1111,'Lorri 401b'!N:N,0),0)</f>
        <v>-21768577.465961512</v>
      </c>
      <c r="S1111" s="25">
        <f t="shared" ca="1" si="1047"/>
        <v>-19747767.192638069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3525.4531757812501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7820.4732791855868</v>
      </c>
      <c r="K1112" s="25">
        <f t="shared" si="1044"/>
        <v>20171.771259384055</v>
      </c>
      <c r="L1112" s="25"/>
      <c r="N1112" s="25">
        <f>'Combined Retirement'!$C$18/12</f>
        <v>39153.069999999992</v>
      </c>
      <c r="O1112" s="25">
        <f t="shared" si="1045"/>
        <v>11160.82546143035</v>
      </c>
      <c r="P1112" s="25">
        <f t="shared" si="1046"/>
        <v>27992.244538569641</v>
      </c>
      <c r="Q1112" s="25">
        <f t="array" aca="1" ref="Q1112" ca="1">INDEX('Isaac 401k'!L:L,MATCH('Retirement Calculator'!A1112,'Isaac 401k'!N:N,0),0)</f>
        <v>2021377.2575444418</v>
      </c>
      <c r="R1112" s="25">
        <f t="array" aca="1" ref="R1112" ca="1">INDEX('Lorri 401b'!L:L,MATCH('Retirement Calculator'!A1112,'Lorri 401b'!N:N,0),0)</f>
        <v>-21879535.69237598</v>
      </c>
      <c r="S1112" s="25">
        <f t="shared" ca="1" si="1047"/>
        <v>-19858158.434831537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3525.4531757812501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7820.4732791855868</v>
      </c>
      <c r="K1113" s="25">
        <f t="shared" si="1044"/>
        <v>20171.771259384055</v>
      </c>
      <c r="L1113" s="25"/>
      <c r="N1113" s="25">
        <f>'Combined Retirement'!$C$18/12</f>
        <v>39153.069999999992</v>
      </c>
      <c r="O1113" s="25">
        <f t="shared" si="1045"/>
        <v>11160.82546143035</v>
      </c>
      <c r="P1113" s="25">
        <f t="shared" si="1046"/>
        <v>27992.244538569641</v>
      </c>
      <c r="Q1113" s="25">
        <f t="array" aca="1" ref="Q1113" ca="1">INDEX('Isaac 401k'!L:L,MATCH('Retirement Calculator'!A1113,'Isaac 401k'!N:N,0),0)</f>
        <v>2021946.6041996949</v>
      </c>
      <c r="R1113" s="25">
        <f t="array" aca="1" ref="R1113" ca="1">INDEX('Lorri 401b'!L:L,MATCH('Retirement Calculator'!A1113,'Lorri 401b'!N:N,0),0)</f>
        <v>-21990956.244733844</v>
      </c>
      <c r="S1113" s="25">
        <f t="shared" ca="1" si="1047"/>
        <v>-19969009.640534148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3525.4531757812501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7820.4732791855868</v>
      </c>
      <c r="K1114" s="25">
        <f t="shared" si="1044"/>
        <v>20171.771259384055</v>
      </c>
      <c r="L1114" s="25"/>
      <c r="N1114" s="25">
        <f>'Combined Retirement'!$C$18/12</f>
        <v>39153.069999999992</v>
      </c>
      <c r="O1114" s="25">
        <f t="shared" si="1045"/>
        <v>11160.82546143035</v>
      </c>
      <c r="P1114" s="25">
        <f t="shared" si="1046"/>
        <v>27992.244538569641</v>
      </c>
      <c r="Q1114" s="25">
        <f t="array" aca="1" ref="Q1114" ca="1">INDEX('Isaac 401k'!L:L,MATCH('Retirement Calculator'!A1114,'Isaac 401k'!N:N,0),0)</f>
        <v>2022518.3231326782</v>
      </c>
      <c r="R1114" s="25">
        <f t="array" aca="1" ref="R1114" ca="1">INDEX('Lorri 401b'!L:L,MATCH('Retirement Calculator'!A1114,'Lorri 401b'!N:N,0),0)</f>
        <v>-22102841.049393199</v>
      </c>
      <c r="S1114" s="25">
        <f t="shared" ca="1" si="1047"/>
        <v>-20080322.726260521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3525.4531757812501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7820.4732791855868</v>
      </c>
      <c r="K1115" s="25">
        <f t="shared" si="1044"/>
        <v>20171.771259384055</v>
      </c>
      <c r="L1115" s="25"/>
      <c r="N1115" s="25">
        <f>'Combined Retirement'!$C$18/12</f>
        <v>39153.069999999992</v>
      </c>
      <c r="O1115" s="25">
        <f t="shared" si="1045"/>
        <v>11160.82546143035</v>
      </c>
      <c r="P1115" s="25">
        <f t="shared" si="1046"/>
        <v>27992.244538569641</v>
      </c>
      <c r="Q1115" s="25">
        <f t="array" aca="1" ref="Q1115" ca="1">INDEX('Isaac 401k'!L:L,MATCH('Retirement Calculator'!A1115,'Isaac 401k'!N:N,0),0)</f>
        <v>2023092.4242278822</v>
      </c>
      <c r="R1115" s="25">
        <f t="array" aca="1" ref="R1115" ca="1">INDEX('Lorri 401b'!L:L,MATCH('Retirement Calculator'!A1115,'Lorri 401b'!N:N,0),0)</f>
        <v>-22215192.040738635</v>
      </c>
      <c r="S1115" s="25">
        <f t="shared" ca="1" si="1047"/>
        <v>-20192099.616510753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3525.4531757812501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7820.4732791855868</v>
      </c>
      <c r="K1116" s="25">
        <f t="shared" si="1044"/>
        <v>20171.771259384055</v>
      </c>
      <c r="L1116" s="25"/>
      <c r="N1116" s="25">
        <f>'Combined Retirement'!$C$18/12</f>
        <v>39153.069999999992</v>
      </c>
      <c r="O1116" s="25">
        <f t="shared" si="1045"/>
        <v>11160.82546143035</v>
      </c>
      <c r="P1116" s="25">
        <f t="shared" si="1046"/>
        <v>27992.244538569641</v>
      </c>
      <c r="Q1116" s="25">
        <f t="array" aca="1" ref="Q1116" ca="1">INDEX('Isaac 401k'!L:L,MATCH('Retirement Calculator'!A1116,'Isaac 401k'!N:N,0),0)</f>
        <v>2023668.9174109828</v>
      </c>
      <c r="R1116" s="25">
        <f t="array" aca="1" ref="R1116" ca="1">INDEX('Lorri 401b'!L:L,MATCH('Retirement Calculator'!A1116,'Lorri 401b'!N:N,0),0)</f>
        <v>-22328011.161214676</v>
      </c>
      <c r="S1116" s="25">
        <f t="shared" ca="1" si="1047"/>
        <v>-20304342.243803695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3525.4531757812501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7820.4732791855868</v>
      </c>
      <c r="K1117" s="25">
        <f t="shared" si="1044"/>
        <v>20171.771259384055</v>
      </c>
      <c r="L1117" s="25"/>
      <c r="N1117" s="25">
        <f>'Combined Retirement'!$C$18/12</f>
        <v>39153.069999999992</v>
      </c>
      <c r="O1117" s="25">
        <f t="shared" si="1045"/>
        <v>11160.82546143035</v>
      </c>
      <c r="P1117" s="25">
        <f t="shared" si="1046"/>
        <v>27992.244538569641</v>
      </c>
      <c r="Q1117" s="25">
        <f t="array" aca="1" ref="Q1117" ca="1">INDEX('Isaac 401k'!L:L,MATCH('Retirement Calculator'!A1117,'Isaac 401k'!N:N,0),0)</f>
        <v>2024247.812649013</v>
      </c>
      <c r="R1117" s="25">
        <f t="array" aca="1" ref="R1117" ca="1">INDEX('Lorri 401b'!L:L,MATCH('Retirement Calculator'!A1117,'Lorri 401b'!N:N,0),0)</f>
        <v>-22441300.361359365</v>
      </c>
      <c r="S1117" s="25">
        <f t="shared" ca="1" si="1047"/>
        <v>-20417052.548710354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3525.4531757812501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7820.4732791855868</v>
      </c>
      <c r="K1118" s="25">
        <f t="shared" si="1044"/>
        <v>20171.771259384055</v>
      </c>
      <c r="L1118" s="25"/>
      <c r="N1118" s="25">
        <f>'Combined Retirement'!$C$18/12</f>
        <v>39153.069999999992</v>
      </c>
      <c r="O1118" s="25">
        <f t="shared" si="1045"/>
        <v>11160.82546143035</v>
      </c>
      <c r="P1118" s="25">
        <f t="shared" si="1046"/>
        <v>27992.244538569641</v>
      </c>
      <c r="Q1118" s="25">
        <f t="array" aca="1" ref="Q1118" ca="1">INDEX('Isaac 401k'!L:L,MATCH('Retirement Calculator'!A1118,'Isaac 401k'!N:N,0),0)</f>
        <v>2024829.119950535</v>
      </c>
      <c r="R1118" s="25">
        <f t="array" aca="1" ref="R1118" ca="1">INDEX('Lorri 401b'!L:L,MATCH('Retirement Calculator'!A1118,'Lorri 401b'!N:N,0),0)</f>
        <v>-22555061.599837992</v>
      </c>
      <c r="S1118" s="25">
        <f t="shared" ca="1" si="1047"/>
        <v>-20530232.479887456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3525.4531757812501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7820.4732791855868</v>
      </c>
      <c r="K1119" s="25">
        <f t="shared" si="1044"/>
        <v>20171.771259384055</v>
      </c>
      <c r="L1119" s="25"/>
      <c r="N1119" s="25">
        <f>'Combined Retirement'!$C$18/12</f>
        <v>39153.069999999992</v>
      </c>
      <c r="O1119" s="25">
        <f t="shared" si="1045"/>
        <v>11160.82546143035</v>
      </c>
      <c r="P1119" s="25">
        <f t="shared" si="1046"/>
        <v>27992.244538569641</v>
      </c>
      <c r="Q1119" s="25">
        <f t="array" aca="1" ref="Q1119" ca="1">INDEX('Isaac 401k'!L:L,MATCH('Retirement Calculator'!A1119,'Isaac 401k'!N:N,0),0)</f>
        <v>2025412.8493658134</v>
      </c>
      <c r="R1119" s="25">
        <f t="array" aca="1" ref="R1119" ca="1">INDEX('Lorri 401b'!L:L,MATCH('Retirement Calculator'!A1119,'Lorri 401b'!N:N,0),0)</f>
        <v>-22669296.843476947</v>
      </c>
      <c r="S1119" s="25">
        <f t="shared" ca="1" si="1047"/>
        <v>-20643883.994111136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3525.4531757812501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7820.4732791855868</v>
      </c>
      <c r="K1120" s="25">
        <f t="shared" si="1044"/>
        <v>20171.771259384055</v>
      </c>
      <c r="L1120" s="25"/>
      <c r="N1120" s="25">
        <f>'Combined Retirement'!$C$18/12</f>
        <v>39153.069999999992</v>
      </c>
      <c r="O1120" s="25">
        <f t="shared" si="1045"/>
        <v>11160.82546143035</v>
      </c>
      <c r="P1120" s="25">
        <f t="shared" si="1046"/>
        <v>27992.244538569641</v>
      </c>
      <c r="Q1120" s="25">
        <f t="array" aca="1" ref="Q1120" ca="1">INDEX('Isaac 401k'!L:L,MATCH('Retirement Calculator'!A1120,'Isaac 401k'!N:N,0),0)</f>
        <v>2025999.0109869887</v>
      </c>
      <c r="R1120" s="25">
        <f t="array" aca="1" ref="R1120" ca="1">INDEX('Lorri 401b'!L:L,MATCH('Retirement Calculator'!A1120,'Lorri 401b'!N:N,0),0)</f>
        <v>-22784008.067297731</v>
      </c>
      <c r="S1120" s="25">
        <f t="shared" ca="1" si="1047"/>
        <v>-20758009.056310743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3525.4531757812501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7820.4732791855868</v>
      </c>
      <c r="K1121" s="25">
        <f t="shared" si="1044"/>
        <v>20171.771259384055</v>
      </c>
      <c r="L1121" s="25"/>
      <c r="N1121" s="25">
        <f>'Combined Retirement'!$C$18/12</f>
        <v>39153.069999999992</v>
      </c>
      <c r="O1121" s="25">
        <f t="shared" si="1045"/>
        <v>11160.82546143035</v>
      </c>
      <c r="P1121" s="25">
        <f t="shared" si="1046"/>
        <v>27992.244538569641</v>
      </c>
      <c r="Q1121" s="25">
        <f t="array" aca="1" ref="Q1121" ca="1">INDEX('Isaac 401k'!L:L,MATCH('Retirement Calculator'!A1121,'Isaac 401k'!N:N,0),0)</f>
        <v>2026587.6149482522</v>
      </c>
      <c r="R1121" s="25">
        <f t="array" aca="1" ref="R1121" ca="1">INDEX('Lorri 401b'!L:L,MATCH('Retirement Calculator'!A1121,'Lorri 401b'!N:N,0),0)</f>
        <v>-22899197.254551101</v>
      </c>
      <c r="S1121" s="25">
        <f t="shared" ca="1" si="1047"/>
        <v>-20872609.639602847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3525.4531757812501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7820.4732791855868</v>
      </c>
      <c r="K1122" s="25">
        <f t="shared" si="1044"/>
        <v>20171.771259384055</v>
      </c>
      <c r="L1122" s="25"/>
      <c r="N1122" s="25">
        <f>'Combined Retirement'!$C$18/12</f>
        <v>39153.069999999992</v>
      </c>
      <c r="O1122" s="25">
        <f t="shared" si="1045"/>
        <v>11160.82546143035</v>
      </c>
      <c r="P1122" s="25">
        <f t="shared" si="1046"/>
        <v>27992.244538569641</v>
      </c>
      <c r="Q1122" s="25">
        <f t="array" aca="1" ref="Q1122" ca="1">INDEX('Isaac 401k'!L:L,MATCH('Retirement Calculator'!A1122,'Isaac 401k'!N:N,0),0)</f>
        <v>2027178.671426021</v>
      </c>
      <c r="R1122" s="25">
        <f t="array" aca="1" ref="R1122" ca="1">INDEX('Lorri 401b'!L:L,MATCH('Retirement Calculator'!A1122,'Lorri 401b'!N:N,0),0)</f>
        <v>-23014866.396751359</v>
      </c>
      <c r="S1122" s="25">
        <f t="shared" ca="1" si="1047"/>
        <v>-20987687.725325339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3525.4531757812501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7820.4732791855868</v>
      </c>
      <c r="K1123" s="25">
        <f t="shared" si="1044"/>
        <v>20171.771259384055</v>
      </c>
      <c r="L1123" s="25"/>
      <c r="N1123" s="25">
        <f>'Combined Retirement'!$C$18/12</f>
        <v>39153.069999999992</v>
      </c>
      <c r="O1123" s="25">
        <f t="shared" si="1045"/>
        <v>11160.82546143035</v>
      </c>
      <c r="P1123" s="25">
        <f t="shared" si="1046"/>
        <v>27992.244538569641</v>
      </c>
      <c r="Q1123" s="25">
        <f t="array" aca="1" ref="Q1123" ca="1">INDEX('Isaac 401k'!L:L,MATCH('Retirement Calculator'!A1123,'Isaac 401k'!N:N,0),0)</f>
        <v>2027772.190639114</v>
      </c>
      <c r="R1123" s="25">
        <f t="array" aca="1" ref="R1123" ca="1">INDEX('Lorri 401b'!L:L,MATCH('Retirement Calculator'!A1123,'Lorri 401b'!N:N,0),0)</f>
        <v>-23131017.493710786</v>
      </c>
      <c r="S1123" s="25">
        <f t="shared" ca="1" si="1047"/>
        <v>-21103245.30307167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3525.4531757812501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7820.4732791855868</v>
      </c>
      <c r="K1124" s="25">
        <f t="shared" si="1044"/>
        <v>20171.771259384055</v>
      </c>
      <c r="L1124" s="25"/>
      <c r="N1124" s="25">
        <f>'Combined Retirement'!$C$18/12</f>
        <v>39153.069999999992</v>
      </c>
      <c r="O1124" s="25">
        <f t="shared" si="1045"/>
        <v>11160.82546143035</v>
      </c>
      <c r="P1124" s="25">
        <f t="shared" si="1046"/>
        <v>27992.244538569641</v>
      </c>
      <c r="Q1124" s="25">
        <f t="array" aca="1" ref="Q1124" ca="1">INDEX('Isaac 401k'!L:L,MATCH('Retirement Calculator'!A1124,'Isaac 401k'!N:N,0),0)</f>
        <v>2028368.182848928</v>
      </c>
      <c r="R1124" s="25">
        <f t="array" aca="1" ref="R1124" ca="1">INDEX('Lorri 401b'!L:L,MATCH('Retirement Calculator'!A1124,'Lorri 401b'!N:N,0),0)</f>
        <v>-23247652.553574212</v>
      </c>
      <c r="S1124" s="25">
        <f t="shared" ca="1" si="1047"/>
        <v>-21219284.370725285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3525.4531757812501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7820.4732791855868</v>
      </c>
      <c r="K1125" s="25">
        <f t="shared" si="1044"/>
        <v>20171.771259384055</v>
      </c>
      <c r="L1125" s="25"/>
      <c r="N1125" s="25">
        <f>'Combined Retirement'!$C$18/12</f>
        <v>39153.069999999992</v>
      </c>
      <c r="O1125" s="25">
        <f t="shared" si="1045"/>
        <v>11160.82546143035</v>
      </c>
      <c r="P1125" s="25">
        <f t="shared" si="1046"/>
        <v>27992.244538569641</v>
      </c>
      <c r="Q1125" s="25">
        <f t="array" aca="1" ref="Q1125" ca="1">INDEX('Isaac 401k'!L:L,MATCH('Retirement Calculator'!A1125,'Isaac 401k'!N:N,0),0)</f>
        <v>2028966.6583596163</v>
      </c>
      <c r="R1125" s="25">
        <f t="array" aca="1" ref="R1125" ca="1">INDEX('Lorri 401b'!L:L,MATCH('Retirement Calculator'!A1125,'Lorri 401b'!N:N,0),0)</f>
        <v>-23364773.592853732</v>
      </c>
      <c r="S1125" s="25">
        <f t="shared" ca="1" si="1047"/>
        <v>-21335806.934494115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3525.4531757812501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7820.4732791855868</v>
      </c>
      <c r="K1126" s="25">
        <f t="shared" si="1044"/>
        <v>20171.771259384055</v>
      </c>
      <c r="L1126" s="25"/>
      <c r="N1126" s="25">
        <f>'Combined Retirement'!$C$18/12</f>
        <v>39153.069999999992</v>
      </c>
      <c r="O1126" s="25">
        <f t="shared" si="1045"/>
        <v>11160.82546143035</v>
      </c>
      <c r="P1126" s="25">
        <f t="shared" si="1046"/>
        <v>27992.244538569641</v>
      </c>
      <c r="Q1126" s="25">
        <f t="array" aca="1" ref="Q1126" ca="1">INDEX('Isaac 401k'!L:L,MATCH('Retirement Calculator'!A1126,'Isaac 401k'!N:N,0),0)</f>
        <v>2029567.6275182657</v>
      </c>
      <c r="R1126" s="25">
        <f t="array" aca="1" ref="R1126" ca="1">INDEX('Lorri 401b'!L:L,MATCH('Retirement Calculator'!A1126,'Lorri 401b'!N:N,0),0)</f>
        <v>-23482382.636463586</v>
      </c>
      <c r="S1126" s="25">
        <f t="shared" ca="1" si="1047"/>
        <v>-21452815.00894532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3525.4531757812501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7820.4732791855868</v>
      </c>
      <c r="K1127" s="25">
        <f t="shared" si="1044"/>
        <v>20171.771259384055</v>
      </c>
      <c r="L1127" s="25"/>
      <c r="N1127" s="25">
        <f>'Combined Retirement'!$C$18/12</f>
        <v>39153.069999999992</v>
      </c>
      <c r="O1127" s="25">
        <f t="shared" si="1045"/>
        <v>11160.82546143035</v>
      </c>
      <c r="P1127" s="25">
        <f t="shared" si="1046"/>
        <v>27992.244538569641</v>
      </c>
      <c r="Q1127" s="25">
        <f t="array" aca="1" ref="Q1127" ca="1">INDEX('Isaac 401k'!L:L,MATCH('Retirement Calculator'!A1127,'Isaac 401k'!N:N,0),0)</f>
        <v>2030171.1007150763</v>
      </c>
      <c r="R1127" s="25">
        <f t="array" aca="1" ref="R1127" ca="1">INDEX('Lorri 401b'!L:L,MATCH('Retirement Calculator'!A1127,'Lorri 401b'!N:N,0),0)</f>
        <v>-23600481.717755146</v>
      </c>
      <c r="S1127" s="25">
        <f t="shared" ca="1" si="1047"/>
        <v>-21570310.617040072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3525.4531757812501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7820.4732791855868</v>
      </c>
      <c r="K1128" s="25">
        <f t="shared" si="1044"/>
        <v>20171.771259384055</v>
      </c>
      <c r="L1128" s="25"/>
      <c r="N1128" s="25">
        <f>'Combined Retirement'!$C$18/12</f>
        <v>39153.069999999992</v>
      </c>
      <c r="O1128" s="25">
        <f t="shared" si="1045"/>
        <v>11160.82546143035</v>
      </c>
      <c r="P1128" s="25">
        <f t="shared" si="1046"/>
        <v>27992.244538569641</v>
      </c>
      <c r="Q1128" s="25">
        <f t="array" aca="1" ref="Q1128" ca="1">INDEX('Isaac 401k'!L:L,MATCH('Retirement Calculator'!A1128,'Isaac 401k'!N:N,0),0)</f>
        <v>2030777.0883835403</v>
      </c>
      <c r="R1128" s="25">
        <f t="array" aca="1" ref="R1128" ca="1">INDEX('Lorri 401b'!L:L,MATCH('Retirement Calculator'!A1128,'Lorri 401b'!N:N,0),0)</f>
        <v>-23719072.87855209</v>
      </c>
      <c r="S1128" s="25">
        <f t="shared" ca="1" si="1047"/>
        <v>-21688295.79016855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3525.4531757812501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7820.4732791855868</v>
      </c>
      <c r="K1129" s="25">
        <f t="shared" si="1044"/>
        <v>20171.771259384055</v>
      </c>
      <c r="L1129" s="25"/>
      <c r="N1129" s="25">
        <f>'Combined Retirement'!$C$18/12</f>
        <v>39153.069999999992</v>
      </c>
      <c r="O1129" s="25">
        <f t="shared" si="1045"/>
        <v>11160.82546143035</v>
      </c>
      <c r="P1129" s="25">
        <f t="shared" si="1046"/>
        <v>27992.244538569641</v>
      </c>
      <c r="Q1129" s="25">
        <f t="array" aca="1" ref="Q1129" ca="1">INDEX('Isaac 401k'!L:L,MATCH('Retirement Calculator'!A1129,'Isaac 401k'!N:N,0),0)</f>
        <v>2031385.6010006228</v>
      </c>
      <c r="R1129" s="25">
        <f t="array" aca="1" ref="R1129" ca="1">INDEX('Lorri 401b'!L:L,MATCH('Retirement Calculator'!A1129,'Lorri 401b'!N:N,0),0)</f>
        <v>-23838158.169185687</v>
      </c>
      <c r="S1129" s="25">
        <f t="shared" ca="1" si="1047"/>
        <v>-21806772.568185065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3525.4531757812501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7820.4732791855868</v>
      </c>
      <c r="K1130" s="25">
        <f t="shared" si="1044"/>
        <v>20171.771259384055</v>
      </c>
      <c r="L1130" s="25"/>
      <c r="N1130" s="25">
        <f>'Combined Retirement'!$C$18/12</f>
        <v>39153.069999999992</v>
      </c>
      <c r="O1130" s="25">
        <f t="shared" si="1045"/>
        <v>11160.82546143035</v>
      </c>
      <c r="P1130" s="25">
        <f t="shared" si="1046"/>
        <v>27992.244538569641</v>
      </c>
      <c r="Q1130" s="25">
        <f t="array" aca="1" ref="Q1130" ca="1">INDEX('Isaac 401k'!L:L,MATCH('Retirement Calculator'!A1130,'Isaac 401k'!N:N,0),0)</f>
        <v>2031996.6490869431</v>
      </c>
      <c r="R1130" s="25">
        <f t="array" aca="1" ref="R1130" ca="1">INDEX('Lorri 401b'!L:L,MATCH('Retirement Calculator'!A1130,'Lorri 401b'!N:N,0),0)</f>
        <v>-23957739.648530256</v>
      </c>
      <c r="S1130" s="25">
        <f t="shared" ca="1" si="1047"/>
        <v>-21925742.999443311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3525.4531757812501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7820.4732791855868</v>
      </c>
      <c r="K1131" s="25">
        <f t="shared" si="1044"/>
        <v>20171.771259384055</v>
      </c>
      <c r="L1131" s="25"/>
      <c r="N1131" s="25">
        <f>'Combined Retirement'!$C$18/12</f>
        <v>39153.069999999992</v>
      </c>
      <c r="O1131" s="25">
        <f t="shared" si="1045"/>
        <v>11160.82546143035</v>
      </c>
      <c r="P1131" s="25">
        <f t="shared" si="1046"/>
        <v>27992.244538569641</v>
      </c>
      <c r="Q1131" s="25">
        <f t="array" aca="1" ref="Q1131" ca="1">INDEX('Isaac 401k'!L:L,MATCH('Retirement Calculator'!A1131,'Isaac 401k'!N:N,0),0)</f>
        <v>2032610.2432069564</v>
      </c>
      <c r="R1131" s="25">
        <f t="array" aca="1" ref="R1131" ca="1">INDEX('Lorri 401b'!L:L,MATCH('Retirement Calculator'!A1131,'Lorri 401b'!N:N,0),0)</f>
        <v>-24077819.384038761</v>
      </c>
      <c r="S1131" s="25">
        <f t="shared" ca="1" si="1047"/>
        <v>-22045209.140831806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3525.4531757812501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7820.4732791855868</v>
      </c>
      <c r="K1132" s="25">
        <f t="shared" si="1044"/>
        <v>20171.771259384055</v>
      </c>
      <c r="L1132" s="25"/>
      <c r="N1132" s="25">
        <f>'Combined Retirement'!$C$18/12</f>
        <v>39153.069999999992</v>
      </c>
      <c r="O1132" s="25">
        <f t="shared" si="1045"/>
        <v>11160.82546143035</v>
      </c>
      <c r="P1132" s="25">
        <f t="shared" si="1046"/>
        <v>27992.244538569641</v>
      </c>
      <c r="Q1132" s="25">
        <f t="array" aca="1" ref="Q1132" ca="1">INDEX('Isaac 401k'!L:L,MATCH('Retirement Calculator'!A1132,'Isaac 401k'!N:N,0),0)</f>
        <v>2033226.3939691365</v>
      </c>
      <c r="R1132" s="25">
        <f t="array" aca="1" ref="R1132" ca="1">INDEX('Lorri 401b'!L:L,MATCH('Retirement Calculator'!A1132,'Lorri 401b'!N:N,0),0)</f>
        <v>-24198399.451778553</v>
      </c>
      <c r="S1132" s="25">
        <f t="shared" ca="1" si="1047"/>
        <v>-22165173.057809416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3525.4531757812501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7820.4732791855868</v>
      </c>
      <c r="K1133" s="25">
        <f t="shared" si="1044"/>
        <v>20171.771259384055</v>
      </c>
      <c r="L1133" s="25"/>
      <c r="N1133" s="25">
        <f>'Combined Retirement'!$C$18/12</f>
        <v>39153.069999999992</v>
      </c>
      <c r="O1133" s="25">
        <f t="shared" si="1045"/>
        <v>11160.82546143035</v>
      </c>
      <c r="P1133" s="25">
        <f t="shared" si="1046"/>
        <v>27992.244538569641</v>
      </c>
      <c r="Q1133" s="25">
        <f t="array" aca="1" ref="Q1133" ca="1">INDEX('Isaac 401k'!L:L,MATCH('Retirement Calculator'!A1133,'Isaac 401k'!N:N,0),0)</f>
        <v>2033845.112026159</v>
      </c>
      <c r="R1133" s="25">
        <f t="array" aca="1" ref="R1133" ca="1">INDEX('Lorri 401b'!L:L,MATCH('Retirement Calculator'!A1133,'Lorri 401b'!N:N,0),0)</f>
        <v>-24319481.93646726</v>
      </c>
      <c r="S1133" s="25">
        <f t="shared" ca="1" si="1047"/>
        <v>-22285636.824441101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3525.4531757812501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7820.4732791855868</v>
      </c>
      <c r="K1134" s="25">
        <f t="shared" si="1044"/>
        <v>20171.771259384055</v>
      </c>
      <c r="L1134" s="25"/>
      <c r="N1134" s="25">
        <f>'Combined Retirement'!$C$18/12</f>
        <v>39153.069999999992</v>
      </c>
      <c r="O1134" s="25">
        <f t="shared" si="1045"/>
        <v>11160.82546143035</v>
      </c>
      <c r="P1134" s="25">
        <f t="shared" si="1046"/>
        <v>27992.244538569641</v>
      </c>
      <c r="Q1134" s="25">
        <f t="array" aca="1" ref="Q1134" ca="1">INDEX('Isaac 401k'!L:L,MATCH('Retirement Calculator'!A1134,'Isaac 401k'!N:N,0),0)</f>
        <v>2034466.4080750858</v>
      </c>
      <c r="R1134" s="25">
        <f t="array" aca="1" ref="R1134" ca="1">INDEX('Lorri 401b'!L:L,MATCH('Retirement Calculator'!A1134,'Lorri 401b'!N:N,0),0)</f>
        <v>-24441068.931508835</v>
      </c>
      <c r="S1134" s="25">
        <f t="shared" ca="1" si="1047"/>
        <v>-22406602.523433749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3525.4531757812501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7820.4732791855868</v>
      </c>
      <c r="K1135" s="25">
        <f t="shared" si="1044"/>
        <v>20171.771259384055</v>
      </c>
      <c r="L1135" s="25"/>
      <c r="N1135" s="25">
        <f>'Combined Retirement'!$C$18/12</f>
        <v>39153.069999999992</v>
      </c>
      <c r="O1135" s="25">
        <f t="shared" si="1045"/>
        <v>11160.82546143035</v>
      </c>
      <c r="P1135" s="25">
        <f t="shared" si="1046"/>
        <v>27992.244538569641</v>
      </c>
      <c r="Q1135" s="25">
        <f t="array" aca="1" ref="Q1135" ca="1">INDEX('Isaac 401k'!L:L,MATCH('Retirement Calculator'!A1135,'Isaac 401k'!N:N,0),0)</f>
        <v>2035090.2928575499</v>
      </c>
      <c r="R1135" s="25">
        <f t="array" aca="1" ref="R1135" ca="1">INDEX('Lorri 401b'!L:L,MATCH('Retirement Calculator'!A1135,'Lorri 401b'!N:N,0),0)</f>
        <v>-24563162.539029751</v>
      </c>
      <c r="S1135" s="25">
        <f t="shared" ca="1" si="1047"/>
        <v>-22528072.246172201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3525.4531757812501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7820.4732791855868</v>
      </c>
      <c r="K1136" s="25">
        <f t="shared" si="1044"/>
        <v>20171.771259384055</v>
      </c>
      <c r="L1136" s="25"/>
      <c r="N1136" s="25">
        <f>'Combined Retirement'!$C$18/12</f>
        <v>39153.069999999992</v>
      </c>
      <c r="O1136" s="25">
        <f t="shared" si="1045"/>
        <v>11160.82546143035</v>
      </c>
      <c r="P1136" s="25">
        <f t="shared" si="1046"/>
        <v>27992.244538569641</v>
      </c>
      <c r="Q1136" s="25">
        <f t="array" aca="1" ref="Q1136" ca="1">INDEX('Isaac 401k'!L:L,MATCH('Retirement Calculator'!A1136,'Isaac 401k'!N:N,0),0)</f>
        <v>2035716.7771599407</v>
      </c>
      <c r="R1136" s="25">
        <f t="array" aca="1" ref="R1136" ca="1">INDEX('Lorri 401b'!L:L,MATCH('Retirement Calculator'!A1136,'Lorri 401b'!N:N,0),0)</f>
        <v>-24685764.869915336</v>
      </c>
      <c r="S1136" s="25">
        <f t="shared" ca="1" si="1047"/>
        <v>-22650048.092755396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3525.4531757812501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7820.4732791855868</v>
      </c>
      <c r="K1137" s="25">
        <f t="shared" si="1044"/>
        <v>20171.771259384055</v>
      </c>
      <c r="L1137" s="25"/>
      <c r="N1137" s="25">
        <f>'Combined Retirement'!$C$18/12</f>
        <v>39153.069999999992</v>
      </c>
      <c r="O1137" s="25">
        <f t="shared" si="1045"/>
        <v>11160.82546143035</v>
      </c>
      <c r="P1137" s="25">
        <f t="shared" si="1046"/>
        <v>27992.244538569641</v>
      </c>
      <c r="Q1137" s="25">
        <f t="array" aca="1" ref="Q1137" ca="1">INDEX('Isaac 401k'!L:L,MATCH('Retirement Calculator'!A1137,'Isaac 401k'!N:N,0),0)</f>
        <v>2036345.8718135916</v>
      </c>
      <c r="R1137" s="25">
        <f t="array" aca="1" ref="R1137" ca="1">INDEX('Lorri 401b'!L:L,MATCH('Retirement Calculator'!A1137,'Lorri 401b'!N:N,0),0)</f>
        <v>-24808878.043846279</v>
      </c>
      <c r="S1137" s="25">
        <f t="shared" ca="1" si="1047"/>
        <v>-22772532.172032688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3525.4531757812501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7820.4732791855868</v>
      </c>
      <c r="K1138" s="25">
        <f t="shared" si="1044"/>
        <v>20171.771259384055</v>
      </c>
      <c r="L1138" s="25"/>
      <c r="N1138" s="25">
        <f>'Combined Retirement'!$C$18/12</f>
        <v>39153.069999999992</v>
      </c>
      <c r="O1138" s="25">
        <f t="shared" si="1045"/>
        <v>11160.82546143035</v>
      </c>
      <c r="P1138" s="25">
        <f t="shared" si="1046"/>
        <v>27992.244538569641</v>
      </c>
      <c r="Q1138" s="25">
        <f t="array" aca="1" ref="Q1138" ca="1">INDEX('Isaac 401k'!L:L,MATCH('Retirement Calculator'!A1138,'Isaac 401k'!N:N,0),0)</f>
        <v>2036977.587694966</v>
      </c>
      <c r="R1138" s="25">
        <f t="array" aca="1" ref="R1138" ca="1">INDEX('Lorri 401b'!L:L,MATCH('Retirement Calculator'!A1138,'Lorri 401b'!N:N,0),0)</f>
        <v>-24932504.189335268</v>
      </c>
      <c r="S1138" s="25">
        <f t="shared" ca="1" si="1047"/>
        <v>-22895526.601640303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3525.4531757812501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7820.4732791855868</v>
      </c>
      <c r="K1139" s="25">
        <f t="shared" si="1044"/>
        <v>20171.771259384055</v>
      </c>
      <c r="L1139" s="25"/>
      <c r="N1139" s="25">
        <f>'Combined Retirement'!$C$18/12</f>
        <v>39153.069999999992</v>
      </c>
      <c r="O1139" s="25">
        <f t="shared" si="1045"/>
        <v>11160.82546143035</v>
      </c>
      <c r="P1139" s="25">
        <f t="shared" si="1046"/>
        <v>27992.244538569641</v>
      </c>
      <c r="Q1139" s="25">
        <f t="array" aca="1" ref="Q1139" ca="1">INDEX('Isaac 401k'!L:L,MATCH('Retirement Calculator'!A1139,'Isaac 401k'!N:N,0),0)</f>
        <v>2037611.9357258461</v>
      </c>
      <c r="R1139" s="25">
        <f t="array" aca="1" ref="R1139" ca="1">INDEX('Lorri 401b'!L:L,MATCH('Retirement Calculator'!A1139,'Lorri 401b'!N:N,0),0)</f>
        <v>-25056645.443763796</v>
      </c>
      <c r="S1139" s="25">
        <f t="shared" ca="1" si="1047"/>
        <v>-23019033.508037951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3525.4531757812501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7820.4732791855868</v>
      </c>
      <c r="K1140" s="25">
        <f t="shared" si="1044"/>
        <v>20171.771259384055</v>
      </c>
      <c r="L1140" s="25"/>
      <c r="N1140" s="25">
        <f>'Combined Retirement'!$C$18/12</f>
        <v>39153.069999999992</v>
      </c>
      <c r="O1140" s="25">
        <f t="shared" si="1045"/>
        <v>11160.82546143035</v>
      </c>
      <c r="P1140" s="25">
        <f t="shared" si="1046"/>
        <v>27992.244538569641</v>
      </c>
      <c r="Q1140" s="25">
        <f t="array" aca="1" ref="Q1140" ca="1">INDEX('Isaac 401k'!L:L,MATCH('Retirement Calculator'!A1140,'Isaac 401k'!N:N,0),0)</f>
        <v>2038248.9268735216</v>
      </c>
      <c r="R1140" s="25">
        <f t="array" aca="1" ref="R1140" ca="1">INDEX('Lorri 401b'!L:L,MATCH('Retirement Calculator'!A1140,'Lorri 401b'!N:N,0),0)</f>
        <v>-25181303.953419108</v>
      </c>
      <c r="S1140" s="25">
        <f t="shared" ca="1" si="1047"/>
        <v>-23143055.026545588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3525.4531757812501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7820.4732791855868</v>
      </c>
      <c r="K1141" s="25">
        <f t="shared" si="1044"/>
        <v>20171.771259384055</v>
      </c>
      <c r="L1141" s="25"/>
      <c r="N1141" s="25">
        <f>'Combined Retirement'!$C$18/12</f>
        <v>39153.069999999992</v>
      </c>
      <c r="O1141" s="25">
        <f t="shared" si="1045"/>
        <v>11160.82546143035</v>
      </c>
      <c r="P1141" s="25">
        <f t="shared" si="1046"/>
        <v>27992.244538569641</v>
      </c>
      <c r="Q1141" s="25">
        <f t="array" aca="1" ref="Q1141" ca="1">INDEX('Isaac 401k'!L:L,MATCH('Retirement Calculator'!A1141,'Isaac 401k'!N:N,0),0)</f>
        <v>2038888.5721509792</v>
      </c>
      <c r="R1141" s="25">
        <f t="array" aca="1" ref="R1141" ca="1">INDEX('Lorri 401b'!L:L,MATCH('Retirement Calculator'!A1141,'Lorri 401b'!N:N,0),0)</f>
        <v>-25306481.873531319</v>
      </c>
      <c r="S1141" s="25">
        <f t="shared" ca="1" si="1047"/>
        <v>-23267593.30138034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3525.4531757812501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7820.4732791855868</v>
      </c>
      <c r="K1142" s="25">
        <f t="shared" si="1044"/>
        <v>20171.771259384055</v>
      </c>
      <c r="L1142" s="25"/>
      <c r="N1142" s="25">
        <f>'Combined Retirement'!$C$18/12</f>
        <v>39153.069999999992</v>
      </c>
      <c r="O1142" s="25">
        <f t="shared" si="1045"/>
        <v>11160.82546143035</v>
      </c>
      <c r="P1142" s="25">
        <f t="shared" si="1046"/>
        <v>27992.244538569641</v>
      </c>
      <c r="Q1142" s="25">
        <f t="array" aca="1" ref="Q1142" ca="1">INDEX('Isaac 401k'!L:L,MATCH('Retirement Calculator'!A1142,'Isaac 401k'!N:N,0),0)</f>
        <v>2039530.8826170927</v>
      </c>
      <c r="R1142" s="25">
        <f t="array" aca="1" ref="R1142" ca="1">INDEX('Lorri 401b'!L:L,MATCH('Retirement Calculator'!A1142,'Lorri 401b'!N:N,0),0)</f>
        <v>-25432181.368310664</v>
      </c>
      <c r="S1142" s="25">
        <f t="shared" ca="1" si="1047"/>
        <v>-23392650.48569357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3525.4531757812501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7820.4732791855868</v>
      </c>
      <c r="K1143" s="25">
        <f t="shared" si="1044"/>
        <v>20171.771259384055</v>
      </c>
      <c r="L1143" s="25"/>
      <c r="N1143" s="25">
        <f>'Combined Retirement'!$C$18/12</f>
        <v>39153.069999999992</v>
      </c>
      <c r="O1143" s="25">
        <f t="shared" si="1045"/>
        <v>11160.82546143035</v>
      </c>
      <c r="P1143" s="25">
        <f t="shared" si="1046"/>
        <v>27992.244538569641</v>
      </c>
      <c r="Q1143" s="25">
        <f t="array" aca="1" ref="Q1143" ca="1">INDEX('Isaac 401k'!L:L,MATCH('Retirement Calculator'!A1143,'Isaac 401k'!N:N,0),0)</f>
        <v>2040175.8693768152</v>
      </c>
      <c r="R1143" s="25">
        <f t="array" aca="1" ref="R1143" ca="1">INDEX('Lorri 401b'!L:L,MATCH('Retirement Calculator'!A1143,'Lorri 401b'!N:N,0),0)</f>
        <v>-25558404.610984921</v>
      </c>
      <c r="S1143" s="25">
        <f t="shared" ca="1" si="1047"/>
        <v>-23518228.741608106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3525.4531757812501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7820.4732791855868</v>
      </c>
      <c r="K1144" s="25">
        <f t="shared" si="1044"/>
        <v>20171.771259384055</v>
      </c>
      <c r="L1144" s="25"/>
      <c r="N1144" s="25">
        <f>'Combined Retirement'!$C$18/12</f>
        <v>39153.069999999992</v>
      </c>
      <c r="O1144" s="25">
        <f t="shared" si="1045"/>
        <v>11160.82546143035</v>
      </c>
      <c r="P1144" s="25">
        <f t="shared" si="1046"/>
        <v>27992.244538569641</v>
      </c>
      <c r="Q1144" s="25">
        <f t="array" aca="1" ref="Q1144" ca="1">INDEX('Isaac 401k'!L:L,MATCH('Retirement Calculator'!A1144,'Isaac 401k'!N:N,0),0)</f>
        <v>2040823.5435813698</v>
      </c>
      <c r="R1144" s="25">
        <f t="array" aca="1" ref="R1144" ca="1">INDEX('Lorri 401b'!L:L,MATCH('Retirement Calculator'!A1144,'Lorri 401b'!N:N,0),0)</f>
        <v>-25685153.783836987</v>
      </c>
      <c r="S1144" s="25">
        <f t="shared" ca="1" si="1047"/>
        <v>-23644330.240255617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3525.4531757812501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7820.4732791855868</v>
      </c>
      <c r="K1145" s="25">
        <f t="shared" si="1044"/>
        <v>20171.771259384055</v>
      </c>
      <c r="L1145" s="25"/>
      <c r="N1145" s="25">
        <f>'Combined Retirement'!$C$18/12</f>
        <v>39153.069999999992</v>
      </c>
      <c r="O1145" s="25">
        <f t="shared" si="1045"/>
        <v>11160.82546143035</v>
      </c>
      <c r="P1145" s="25">
        <f t="shared" si="1046"/>
        <v>27992.244538569641</v>
      </c>
      <c r="Q1145" s="25">
        <f t="array" aca="1" ref="Q1145" ca="1">INDEX('Isaac 401k'!L:L,MATCH('Retirement Calculator'!A1145,'Isaac 401k'!N:N,0),0)</f>
        <v>2041473.9164284433</v>
      </c>
      <c r="R1145" s="25">
        <f t="array" aca="1" ref="R1145" ca="1">INDEX('Lorri 401b'!L:L,MATCH('Retirement Calculator'!A1145,'Lorri 401b'!N:N,0),0)</f>
        <v>-25812431.078242604</v>
      </c>
      <c r="S1145" s="25">
        <f t="shared" ca="1" si="1047"/>
        <v>-23770957.161814161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3525.4531757812501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7820.4732791855868</v>
      </c>
      <c r="K1146" s="25">
        <f t="shared" si="1044"/>
        <v>20171.771259384055</v>
      </c>
      <c r="L1146" s="25"/>
      <c r="N1146" s="25">
        <f>'Combined Retirement'!$C$18/12</f>
        <v>39153.069999999992</v>
      </c>
      <c r="O1146" s="25">
        <f t="shared" si="1045"/>
        <v>11160.82546143035</v>
      </c>
      <c r="P1146" s="25">
        <f t="shared" si="1046"/>
        <v>27992.244538569641</v>
      </c>
      <c r="Q1146" s="25">
        <f t="array" aca="1" ref="Q1146" ca="1">INDEX('Isaac 401k'!L:L,MATCH('Retirement Calculator'!A1146,'Isaac 401k'!N:N,0),0)</f>
        <v>2042126.9991623797</v>
      </c>
      <c r="R1146" s="25">
        <f t="array" aca="1" ref="R1146" ca="1">INDEX('Lorri 401b'!L:L,MATCH('Retirement Calculator'!A1146,'Lorri 401b'!N:N,0),0)</f>
        <v>-25940238.694708243</v>
      </c>
      <c r="S1146" s="25">
        <f t="shared" ca="1" si="1047"/>
        <v>-23898111.695545863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3525.4531757812501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7820.4732791855868</v>
      </c>
      <c r="K1147" s="25">
        <f t="shared" si="1044"/>
        <v>20171.771259384055</v>
      </c>
      <c r="L1147" s="25"/>
      <c r="N1147" s="25">
        <f>'Combined Retirement'!$C$18/12</f>
        <v>39153.069999999992</v>
      </c>
      <c r="O1147" s="25">
        <f t="shared" si="1045"/>
        <v>11160.82546143035</v>
      </c>
      <c r="P1147" s="25">
        <f t="shared" si="1046"/>
        <v>27992.244538569641</v>
      </c>
      <c r="Q1147" s="25">
        <f t="array" aca="1" ref="Q1147" ca="1">INDEX('Isaac 401k'!L:L,MATCH('Retirement Calculator'!A1147,'Isaac 401k'!N:N,0),0)</f>
        <v>2042782.8030743741</v>
      </c>
      <c r="R1147" s="25">
        <f t="array" aca="1" ref="R1147" ca="1">INDEX('Lorri 401b'!L:L,MATCH('Retirement Calculator'!A1147,'Lorri 401b'!N:N,0),0)</f>
        <v>-26068578.842909157</v>
      </c>
      <c r="S1147" s="25">
        <f t="shared" ca="1" si="1047"/>
        <v>-24025796.039834782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3525.4531757812501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7820.4732791855868</v>
      </c>
      <c r="K1148" s="25">
        <f t="shared" si="1044"/>
        <v>20171.771259384055</v>
      </c>
      <c r="L1148" s="25"/>
      <c r="N1148" s="25">
        <f>'Combined Retirement'!$C$18/12</f>
        <v>39153.069999999992</v>
      </c>
      <c r="O1148" s="25">
        <f t="shared" si="1045"/>
        <v>11160.82546143035</v>
      </c>
      <c r="P1148" s="25">
        <f t="shared" si="1046"/>
        <v>27992.244538569641</v>
      </c>
      <c r="Q1148" s="25">
        <f t="array" aca="1" ref="Q1148" ca="1">INDEX('Isaac 401k'!L:L,MATCH('Retirement Calculator'!A1148,'Isaac 401k'!N:N,0),0)</f>
        <v>2043441.3395026685</v>
      </c>
      <c r="R1148" s="25">
        <f t="array" aca="1" ref="R1148" ca="1">INDEX('Lorri 401b'!L:L,MATCH('Retirement Calculator'!A1148,'Lorri 401b'!N:N,0),0)</f>
        <v>-26197453.741727576</v>
      </c>
      <c r="S1148" s="25">
        <f t="shared" ca="1" si="1047"/>
        <v>-24154012.402224906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3525.4531757812501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7820.4732791855868</v>
      </c>
      <c r="K1149" s="25">
        <f t="shared" si="1044"/>
        <v>20171.771259384055</v>
      </c>
      <c r="L1149" s="25"/>
      <c r="N1149" s="25">
        <f>'Combined Retirement'!$C$18/12</f>
        <v>39153.069999999992</v>
      </c>
      <c r="O1149" s="25">
        <f t="shared" si="1045"/>
        <v>11160.82546143035</v>
      </c>
      <c r="P1149" s="25">
        <f t="shared" si="1046"/>
        <v>27992.244538569641</v>
      </c>
      <c r="Q1149" s="25">
        <f t="array" aca="1" ref="Q1149" ca="1">INDEX('Isaac 401k'!L:L,MATCH('Retirement Calculator'!A1149,'Isaac 401k'!N:N,0),0)</f>
        <v>2044102.6198327474</v>
      </c>
      <c r="R1149" s="25">
        <f t="array" aca="1" ref="R1149" ca="1">INDEX('Lorri 401b'!L:L,MATCH('Retirement Calculator'!A1149,'Lorri 401b'!N:N,0),0)</f>
        <v>-26326865.619291071</v>
      </c>
      <c r="S1149" s="25">
        <f t="shared" ca="1" si="1047"/>
        <v>-24282762.999458324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3525.4531757812501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7820.4732791855868</v>
      </c>
      <c r="K1150" s="25">
        <f t="shared" si="1044"/>
        <v>20171.771259384055</v>
      </c>
      <c r="L1150" s="25"/>
      <c r="N1150" s="25">
        <f>'Combined Retirement'!$C$18/12</f>
        <v>39153.069999999992</v>
      </c>
      <c r="O1150" s="25">
        <f t="shared" si="1045"/>
        <v>11160.82546143035</v>
      </c>
      <c r="P1150" s="25">
        <f t="shared" si="1046"/>
        <v>27992.244538569641</v>
      </c>
      <c r="Q1150" s="25">
        <f t="array" aca="1" ref="Q1150" ca="1">INDEX('Isaac 401k'!L:L,MATCH('Retirement Calculator'!A1150,'Isaac 401k'!N:N,0),0)</f>
        <v>2044766.6554975349</v>
      </c>
      <c r="R1150" s="25">
        <f t="array" aca="1" ref="R1150" ca="1">INDEX('Lorri 401b'!L:L,MATCH('Retirement Calculator'!A1150,'Lorri 401b'!N:N,0),0)</f>
        <v>-26456816.713011079</v>
      </c>
      <c r="S1150" s="25">
        <f t="shared" ca="1" si="1047"/>
        <v>-24412050.057513542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3525.4531757812501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7820.4732791855868</v>
      </c>
      <c r="K1151" s="25">
        <f t="shared" si="1044"/>
        <v>20171.771259384055</v>
      </c>
      <c r="L1151" s="25"/>
      <c r="N1151" s="25">
        <f>'Combined Retirement'!$C$18/12</f>
        <v>39153.069999999992</v>
      </c>
      <c r="O1151" s="25">
        <f t="shared" si="1045"/>
        <v>11160.82546143035</v>
      </c>
      <c r="P1151" s="25">
        <f t="shared" si="1046"/>
        <v>27992.244538569641</v>
      </c>
      <c r="Q1151" s="25">
        <f t="array" aca="1" ref="Q1151" ca="1">INDEX('Isaac 401k'!L:L,MATCH('Retirement Calculator'!A1151,'Isaac 401k'!N:N,0),0)</f>
        <v>2045433.4579775925</v>
      </c>
      <c r="R1151" s="25">
        <f t="array" aca="1" ref="R1151" ca="1">INDEX('Lorri 401b'!L:L,MATCH('Retirement Calculator'!A1151,'Lorri 401b'!N:N,0),0)</f>
        <v>-26587309.269621588</v>
      </c>
      <c r="S1151" s="25">
        <f t="shared" ca="1" si="1047"/>
        <v>-24541875.811643995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3525.4531757812501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7820.4732791855868</v>
      </c>
      <c r="K1152" s="25">
        <f t="shared" si="1044"/>
        <v>20171.771259384055</v>
      </c>
      <c r="L1152" s="25"/>
      <c r="N1152" s="25">
        <f>'Combined Retirement'!$C$18/12</f>
        <v>39153.069999999992</v>
      </c>
      <c r="O1152" s="25">
        <f t="shared" si="1045"/>
        <v>11160.82546143035</v>
      </c>
      <c r="P1152" s="25">
        <f t="shared" si="1046"/>
        <v>27992.244538569641</v>
      </c>
      <c r="Q1152" s="25">
        <f t="array" aca="1" ref="Q1152" ca="1">INDEX('Isaac 401k'!L:L,MATCH('Retirement Calculator'!A1152,'Isaac 401k'!N:N,0),0)</f>
        <v>2046103.0388013169</v>
      </c>
      <c r="R1152" s="25">
        <f t="array" aca="1" ref="R1152" ca="1">INDEX('Lorri 401b'!L:L,MATCH('Retirement Calculator'!A1152,'Lorri 401b'!N:N,0),0)</f>
        <v>-26718345.545217976</v>
      </c>
      <c r="S1152" s="25">
        <f t="shared" ca="1" si="1047"/>
        <v>-24672242.50641666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3525.4531757812501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7820.4732791855868</v>
      </c>
      <c r="K1153" s="25">
        <f t="shared" si="1044"/>
        <v>20171.771259384055</v>
      </c>
      <c r="L1153" s="25"/>
      <c r="N1153" s="25">
        <f>'Combined Retirement'!$C$18/12</f>
        <v>39153.069999999992</v>
      </c>
      <c r="O1153" s="25">
        <f t="shared" si="1045"/>
        <v>11160.82546143035</v>
      </c>
      <c r="P1153" s="25">
        <f t="shared" si="1046"/>
        <v>27992.244538569641</v>
      </c>
      <c r="Q1153" s="25">
        <f t="array" aca="1" ref="Q1153" ca="1">INDEX('Isaac 401k'!L:L,MATCH('Retirement Calculator'!A1153,'Isaac 401k'!N:N,0),0)</f>
        <v>2046775.4095451401</v>
      </c>
      <c r="R1153" s="25">
        <f t="array" aca="1" ref="R1153" ca="1">INDEX('Lorri 401b'!L:L,MATCH('Retirement Calculator'!A1153,'Lorri 401b'!N:N,0),0)</f>
        <v>-26849927.805296015</v>
      </c>
      <c r="S1153" s="25">
        <f t="shared" ca="1" si="1047"/>
        <v>-24803152.395750877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3525.4531757812501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7820.4732791855868</v>
      </c>
      <c r="K1154" s="25">
        <f t="shared" si="1044"/>
        <v>20171.771259384055</v>
      </c>
      <c r="L1154" s="25"/>
      <c r="N1154" s="25">
        <f>'Combined Retirement'!$C$18/12</f>
        <v>39153.069999999992</v>
      </c>
      <c r="O1154" s="25">
        <f t="shared" si="1045"/>
        <v>11160.82546143035</v>
      </c>
      <c r="P1154" s="25">
        <f t="shared" si="1046"/>
        <v>27992.244538569641</v>
      </c>
      <c r="Q1154" s="25">
        <f t="array" aca="1" ref="Q1154" ca="1">INDEX('Isaac 401k'!L:L,MATCH('Retirement Calculator'!A1154,'Isaac 401k'!N:N,0),0)</f>
        <v>2047450.5818337293</v>
      </c>
      <c r="R1154" s="25">
        <f t="array" aca="1" ref="R1154" ca="1">INDEX('Lorri 401b'!L:L,MATCH('Retirement Calculator'!A1154,'Lorri 401b'!N:N,0),0)</f>
        <v>-26982058.324791044</v>
      </c>
      <c r="S1154" s="25">
        <f t="shared" ca="1" si="1047"/>
        <v>-24934607.742957316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3525.4531757812501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7820.4732791855868</v>
      </c>
      <c r="K1155" s="25">
        <f t="shared" si="1044"/>
        <v>20171.771259384055</v>
      </c>
      <c r="L1155" s="25"/>
      <c r="N1155" s="25">
        <f>'Combined Retirement'!$C$18/12</f>
        <v>39153.069999999992</v>
      </c>
      <c r="O1155" s="25">
        <f t="shared" si="1045"/>
        <v>11160.82546143035</v>
      </c>
      <c r="P1155" s="25">
        <f t="shared" si="1046"/>
        <v>27992.244538569641</v>
      </c>
      <c r="Q1155" s="25">
        <f t="array" aca="1" ref="Q1155" ca="1">INDEX('Isaac 401k'!L:L,MATCH('Retirement Calculator'!A1155,'Isaac 401k'!N:N,0),0)</f>
        <v>2048128.5673401877</v>
      </c>
      <c r="R1155" s="25">
        <f t="array" aca="1" ref="R1155" ca="1">INDEX('Lorri 401b'!L:L,MATCH('Retirement Calculator'!A1155,'Lorri 401b'!N:N,0),0)</f>
        <v>-27114739.388117302</v>
      </c>
      <c r="S1155" s="25">
        <f t="shared" ca="1" si="1047"/>
        <v>-25066610.820777114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3525.4531757812501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7820.4732791855868</v>
      </c>
      <c r="K1156" s="25">
        <f t="shared" si="1044"/>
        <v>20171.771259384055</v>
      </c>
      <c r="L1156" s="25"/>
      <c r="N1156" s="25">
        <f>'Combined Retirement'!$C$18/12</f>
        <v>39153.069999999992</v>
      </c>
      <c r="O1156" s="25">
        <f t="shared" si="1045"/>
        <v>11160.82546143035</v>
      </c>
      <c r="P1156" s="25">
        <f t="shared" si="1046"/>
        <v>27992.244538569641</v>
      </c>
      <c r="Q1156" s="25">
        <f t="array" aca="1" ref="Q1156" ca="1">INDEX('Isaac 401k'!L:L,MATCH('Retirement Calculator'!A1156,'Isaac 401k'!N:N,0),0)</f>
        <v>2048809.3777862564</v>
      </c>
      <c r="R1156" s="25">
        <f t="array" aca="1" ref="R1156" ca="1">INDEX('Lorri 401b'!L:L,MATCH('Retirement Calculator'!A1156,'Lorri 401b'!N:N,0),0)</f>
        <v>-27247973.289207421</v>
      </c>
      <c r="S1156" s="25">
        <f t="shared" ca="1" si="1047"/>
        <v>-25199163.911421165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3525.4531757812501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7820.4732791855868</v>
      </c>
      <c r="K1157" s="25">
        <f t="shared" si="1044"/>
        <v>20171.771259384055</v>
      </c>
      <c r="L1157" s="25"/>
      <c r="N1157" s="25">
        <f>'Combined Retirement'!$C$18/12</f>
        <v>39153.069999999992</v>
      </c>
      <c r="O1157" s="25">
        <f t="shared" si="1045"/>
        <v>11160.82546143035</v>
      </c>
      <c r="P1157" s="25">
        <f t="shared" si="1046"/>
        <v>27992.244538569641</v>
      </c>
      <c r="Q1157" s="25">
        <f t="array" aca="1" ref="Q1157" ca="1">INDEX('Isaac 401k'!L:L,MATCH('Retirement Calculator'!A1157,'Isaac 401k'!N:N,0),0)</f>
        <v>2049493.0249425168</v>
      </c>
      <c r="R1157" s="25">
        <f t="array" aca="1" ref="R1157" ca="1">INDEX('Lorri 401b'!L:L,MATCH('Retirement Calculator'!A1157,'Lorri 401b'!N:N,0),0)</f>
        <v>-27381762.331552081</v>
      </c>
      <c r="S1157" s="25">
        <f t="shared" ca="1" si="1047"/>
        <v>-25332269.306609564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3525.4531757812501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7820.4732791855868</v>
      </c>
      <c r="K1158" s="25">
        <f t="shared" si="1044"/>
        <v>20171.771259384055</v>
      </c>
      <c r="L1158" s="25"/>
      <c r="N1158" s="25">
        <f>'Combined Retirement'!$C$18/12</f>
        <v>39153.069999999992</v>
      </c>
      <c r="O1158" s="25">
        <f t="shared" si="1045"/>
        <v>11160.82546143035</v>
      </c>
      <c r="P1158" s="25">
        <f t="shared" si="1046"/>
        <v>27992.244538569641</v>
      </c>
      <c r="Q1158" s="25">
        <f t="array" aca="1" ref="Q1158" ca="1">INDEX('Isaac 401k'!L:L,MATCH('Retirement Calculator'!A1158,'Isaac 401k'!N:N,0),0)</f>
        <v>2050179.520628595</v>
      </c>
      <c r="R1158" s="25">
        <f t="array" aca="1" ref="R1158" ca="1">INDEX('Lorri 401b'!L:L,MATCH('Retirement Calculator'!A1158,'Lorri 401b'!N:N,0),0)</f>
        <v>-27516108.828239843</v>
      </c>
      <c r="S1158" s="25">
        <f t="shared" ca="1" si="1047"/>
        <v>-25465929.307611249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3525.4531757812501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7820.4732791855868</v>
      </c>
      <c r="K1159" s="25">
        <f t="shared" si="1044"/>
        <v>20171.771259384055</v>
      </c>
      <c r="L1159" s="25"/>
      <c r="N1159" s="25">
        <f>'Combined Retirement'!$C$18/12</f>
        <v>39153.069999999992</v>
      </c>
      <c r="O1159" s="25">
        <f t="shared" si="1045"/>
        <v>11160.82546143035</v>
      </c>
      <c r="P1159" s="25">
        <f t="shared" si="1046"/>
        <v>27992.244538569641</v>
      </c>
      <c r="Q1159" s="25">
        <f t="array" aca="1" ref="Q1159" ca="1">INDEX('Isaac 401k'!L:L,MATCH('Retirement Calculator'!A1159,'Isaac 401k'!N:N,0),0)</f>
        <v>2050868.8767133653</v>
      </c>
      <c r="R1159" s="25">
        <f t="array" aca="1" ref="R1159" ca="1">INDEX('Lorri 401b'!L:L,MATCH('Retirement Calculator'!A1159,'Lorri 401b'!N:N,0),0)</f>
        <v>-27651015.101997141</v>
      </c>
      <c r="S1159" s="25">
        <f t="shared" ca="1" si="1047"/>
        <v>-25600146.225283775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3525.4531757812501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7820.4732791855868</v>
      </c>
      <c r="K1160" s="25">
        <f t="shared" si="1044"/>
        <v>20171.771259384055</v>
      </c>
      <c r="L1160" s="25"/>
      <c r="N1160" s="25">
        <f>'Combined Retirement'!$C$18/12</f>
        <v>39153.069999999992</v>
      </c>
      <c r="O1160" s="25">
        <f t="shared" si="1045"/>
        <v>11160.82546143035</v>
      </c>
      <c r="P1160" s="25">
        <f t="shared" si="1046"/>
        <v>27992.244538569641</v>
      </c>
      <c r="Q1160" s="25">
        <f t="array" aca="1" ref="Q1160" ca="1">INDEX('Isaac 401k'!L:L,MATCH('Retirement Calculator'!A1160,'Isaac 401k'!N:N,0),0)</f>
        <v>2051561.1051151555</v>
      </c>
      <c r="R1160" s="25">
        <f t="array" aca="1" ref="R1160" ca="1">INDEX('Lorri 401b'!L:L,MATCH('Retirement Calculator'!A1160,'Lorri 401b'!N:N,0),0)</f>
        <v>-27786483.485228427</v>
      </c>
      <c r="S1160" s="25">
        <f t="shared" ca="1" si="1047"/>
        <v>-25734922.38011327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3525.4531757812501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7820.4732791855868</v>
      </c>
      <c r="K1161" s="25">
        <f t="shared" si="1044"/>
        <v>20171.771259384055</v>
      </c>
      <c r="L1161" s="25"/>
      <c r="N1161" s="25">
        <f>'Combined Retirement'!$C$18/12</f>
        <v>39153.069999999992</v>
      </c>
      <c r="O1161" s="25">
        <f t="shared" si="1045"/>
        <v>11160.82546143035</v>
      </c>
      <c r="P1161" s="25">
        <f t="shared" si="1046"/>
        <v>27992.244538569641</v>
      </c>
      <c r="Q1161" s="25">
        <f t="array" aca="1" ref="Q1161" ca="1">INDEX('Isaac 401k'!L:L,MATCH('Retirement Calculator'!A1161,'Isaac 401k'!N:N,0),0)</f>
        <v>2052256.217801953</v>
      </c>
      <c r="R1161" s="25">
        <f t="array" aca="1" ref="R1161" ca="1">INDEX('Lorri 401b'!L:L,MATCH('Retirement Calculator'!A1161,'Lorri 401b'!N:N,0),0)</f>
        <v>-27922516.320056509</v>
      </c>
      <c r="S1161" s="25">
        <f t="shared" ca="1" si="1047"/>
        <v>-25870260.102254555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3525.4531757812501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7820.4732791855868</v>
      </c>
      <c r="K1162" s="25">
        <f t="shared" si="1044"/>
        <v>20171.771259384055</v>
      </c>
      <c r="L1162" s="25"/>
      <c r="N1162" s="25">
        <f>'Combined Retirement'!$C$18/12</f>
        <v>39153.069999999992</v>
      </c>
      <c r="O1162" s="25">
        <f t="shared" si="1045"/>
        <v>11160.82546143035</v>
      </c>
      <c r="P1162" s="25">
        <f t="shared" si="1046"/>
        <v>27992.244538569641</v>
      </c>
      <c r="Q1162" s="25">
        <f t="array" aca="1" ref="Q1162" ca="1">INDEX('Isaac 401k'!L:L,MATCH('Retirement Calculator'!A1162,'Isaac 401k'!N:N,0),0)</f>
        <v>2052954.2267916123</v>
      </c>
      <c r="R1162" s="25">
        <f t="array" aca="1" ref="R1162" ca="1">INDEX('Lorri 401b'!L:L,MATCH('Retirement Calculator'!A1162,'Lorri 401b'!N:N,0),0)</f>
        <v>-28059115.958363041</v>
      </c>
      <c r="S1162" s="25">
        <f t="shared" ca="1" si="1047"/>
        <v>-26006161.731571428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3525.4531757812501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7820.4732791855868</v>
      </c>
      <c r="K1163" s="25">
        <f t="shared" si="1044"/>
        <v>20171.771259384055</v>
      </c>
      <c r="L1163" s="25"/>
      <c r="N1163" s="25">
        <f>'Combined Retirement'!$C$18/12</f>
        <v>39153.069999999992</v>
      </c>
      <c r="O1163" s="25">
        <f t="shared" si="1045"/>
        <v>11160.82546143035</v>
      </c>
      <c r="P1163" s="25">
        <f t="shared" si="1046"/>
        <v>27992.244538569641</v>
      </c>
      <c r="Q1163" s="25">
        <f t="array" aca="1" ref="Q1163" ca="1">INDEX('Isaac 401k'!L:L,MATCH('Retirement Calculator'!A1163,'Isaac 401k'!N:N,0),0)</f>
        <v>2053655.1441520618</v>
      </c>
      <c r="R1163" s="25">
        <f t="array" aca="1" ref="R1163" ca="1">INDEX('Lorri 401b'!L:L,MATCH('Retirement Calculator'!A1163,'Lorri 401b'!N:N,0),0)</f>
        <v>-28196284.761829183</v>
      </c>
      <c r="S1163" s="25">
        <f t="shared" ca="1" si="1047"/>
        <v>-26142629.617677122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3525.4531757812501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7820.4732791855868</v>
      </c>
      <c r="K1164" s="25">
        <f t="shared" si="1044"/>
        <v>20171.771259384055</v>
      </c>
      <c r="L1164" s="25"/>
      <c r="N1164" s="25">
        <f>'Combined Retirement'!$C$18/12</f>
        <v>39153.069999999992</v>
      </c>
      <c r="O1164" s="25">
        <f t="shared" si="1045"/>
        <v>11160.82546143035</v>
      </c>
      <c r="P1164" s="25">
        <f t="shared" si="1046"/>
        <v>27992.244538569641</v>
      </c>
      <c r="Q1164" s="25">
        <f t="array" aca="1" ref="Q1164" ca="1">INDEX('Isaac 401k'!L:L,MATCH('Retirement Calculator'!A1164,'Isaac 401k'!N:N,0),0)</f>
        <v>2054358.9820015132</v>
      </c>
      <c r="R1164" s="25">
        <f t="array" aca="1" ref="R1164" ca="1">INDEX('Lorri 401b'!L:L,MATCH('Retirement Calculator'!A1164,'Lorri 401b'!N:N,0),0)</f>
        <v>-28334025.101976436</v>
      </c>
      <c r="S1164" s="25">
        <f t="shared" ca="1" si="1047"/>
        <v>-26279666.119974922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3525.4531757812501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7820.4732791855868</v>
      </c>
      <c r="K1165" s="25">
        <f t="shared" si="1044"/>
        <v>20171.771259384055</v>
      </c>
      <c r="L1165" s="25"/>
      <c r="N1165" s="25">
        <f>'Combined Retirement'!$C$18/12</f>
        <v>39153.069999999992</v>
      </c>
      <c r="O1165" s="25">
        <f t="shared" si="1045"/>
        <v>11160.82546143035</v>
      </c>
      <c r="P1165" s="25">
        <f t="shared" si="1046"/>
        <v>27992.244538569641</v>
      </c>
      <c r="Q1165" s="25">
        <f t="array" aca="1" ref="Q1165" ca="1">INDEX('Isaac 401k'!L:L,MATCH('Retirement Calculator'!A1165,'Isaac 401k'!N:N,0),0)</f>
        <v>2055065.7525086708</v>
      </c>
      <c r="R1165" s="25">
        <f t="array" aca="1" ref="R1165" ca="1">INDEX('Lorri 401b'!L:L,MATCH('Retirement Calculator'!A1165,'Lorri 401b'!N:N,0),0)</f>
        <v>-28472339.360207632</v>
      </c>
      <c r="S1165" s="25">
        <f t="shared" ca="1" si="1047"/>
        <v>-26417273.607698962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3525.4531757812501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7820.4732791855868</v>
      </c>
      <c r="K1166" s="25">
        <f t="shared" si="1044"/>
        <v>20171.771259384055</v>
      </c>
      <c r="L1166" s="25"/>
      <c r="N1166" s="25">
        <f>'Combined Retirement'!$C$18/12</f>
        <v>39153.069999999992</v>
      </c>
      <c r="O1166" s="25">
        <f t="shared" si="1045"/>
        <v>11160.82546143035</v>
      </c>
      <c r="P1166" s="25">
        <f t="shared" si="1046"/>
        <v>27992.244538569641</v>
      </c>
      <c r="Q1166" s="25">
        <f t="array" aca="1" ref="Q1166" ca="1">INDEX('Isaac 401k'!L:L,MATCH('Retirement Calculator'!A1166,'Isaac 401k'!N:N,0),0)</f>
        <v>2055775.4678929413</v>
      </c>
      <c r="R1166" s="25">
        <f t="array" aca="1" ref="R1166" ca="1">INDEX('Lorri 401b'!L:L,MATCH('Retirement Calculator'!A1166,'Lorri 401b'!N:N,0),0)</f>
        <v>-28611229.927848127</v>
      </c>
      <c r="S1166" s="25">
        <f t="shared" ca="1" si="1047"/>
        <v>-26555454.459955186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3525.4531757812501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7820.4732791855868</v>
      </c>
      <c r="K1167" s="25">
        <f t="shared" si="1044"/>
        <v>20171.771259384055</v>
      </c>
      <c r="L1167" s="25"/>
      <c r="N1167" s="25">
        <f>'Combined Retirement'!$C$18/12</f>
        <v>39153.069999999992</v>
      </c>
      <c r="O1167" s="25">
        <f t="shared" si="1045"/>
        <v>11160.82546143035</v>
      </c>
      <c r="P1167" s="25">
        <f t="shared" si="1046"/>
        <v>27992.244538569641</v>
      </c>
      <c r="Q1167" s="25">
        <f t="array" aca="1" ref="Q1167" ca="1">INDEX('Isaac 401k'!L:L,MATCH('Retirement Calculator'!A1167,'Isaac 401k'!N:N,0),0)</f>
        <v>2056488.1404246464</v>
      </c>
      <c r="R1167" s="25">
        <f t="array" aca="1" ref="R1167" ca="1">INDEX('Lorri 401b'!L:L,MATCH('Retirement Calculator'!A1167,'Lorri 401b'!N:N,0),0)</f>
        <v>-28750699.206187125</v>
      </c>
      <c r="S1167" s="25">
        <f t="shared" ca="1" si="1047"/>
        <v>-26694211.065762479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3525.4531757812501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7820.4732791855868</v>
      </c>
      <c r="K1168" s="25">
        <f t="shared" si="1044"/>
        <v>20171.771259384055</v>
      </c>
      <c r="L1168" s="25"/>
      <c r="N1168" s="25">
        <f>'Combined Retirement'!$C$18/12</f>
        <v>39153.069999999992</v>
      </c>
      <c r="O1168" s="25">
        <f t="shared" si="1045"/>
        <v>11160.82546143035</v>
      </c>
      <c r="P1168" s="25">
        <f t="shared" si="1046"/>
        <v>27992.244538569641</v>
      </c>
      <c r="Q1168" s="25">
        <f t="array" aca="1" ref="Q1168" ca="1">INDEX('Isaac 401k'!L:L,MATCH('Retirement Calculator'!A1168,'Isaac 401k'!N:N,0),0)</f>
        <v>2057203.7824252336</v>
      </c>
      <c r="R1168" s="25">
        <f t="array" aca="1" ref="R1168" ca="1">INDEX('Lorri 401b'!L:L,MATCH('Retirement Calculator'!A1168,'Lorri 401b'!N:N,0),0)</f>
        <v>-28890749.6065192</v>
      </c>
      <c r="S1168" s="25">
        <f t="shared" ca="1" si="1047"/>
        <v>-26833545.824093968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3525.4531757812501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7820.4732791855868</v>
      </c>
      <c r="K1169" s="25">
        <f t="shared" si="1044"/>
        <v>20171.771259384055</v>
      </c>
      <c r="L1169" s="25"/>
      <c r="N1169" s="25">
        <f>'Combined Retirement'!$C$18/12</f>
        <v>39153.069999999992</v>
      </c>
      <c r="O1169" s="25">
        <f t="shared" si="1045"/>
        <v>11160.82546143035</v>
      </c>
      <c r="P1169" s="25">
        <f t="shared" si="1046"/>
        <v>27992.244538569641</v>
      </c>
      <c r="Q1169" s="25">
        <f t="array" aca="1" ref="Q1169" ca="1">INDEX('Isaac 401k'!L:L,MATCH('Retirement Calculator'!A1169,'Isaac 401k'!N:N,0),0)</f>
        <v>2057922.40626749</v>
      </c>
      <c r="R1169" s="25">
        <f t="array" aca="1" ref="R1169" ca="1">INDEX('Lorri 401b'!L:L,MATCH('Retirement Calculator'!A1169,'Lorri 401b'!N:N,0),0)</f>
        <v>-29031383.550185993</v>
      </c>
      <c r="S1169" s="25">
        <f t="shared" ca="1" si="1047"/>
        <v>-26973461.143918503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3525.4531757812501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7820.4732791855868</v>
      </c>
      <c r="K1170" s="25">
        <f t="shared" si="1044"/>
        <v>20171.771259384055</v>
      </c>
      <c r="L1170" s="25"/>
      <c r="N1170" s="25">
        <f>'Combined Retirement'!$C$18/12</f>
        <v>39153.069999999992</v>
      </c>
      <c r="O1170" s="25">
        <f t="shared" si="1045"/>
        <v>11160.82546143035</v>
      </c>
      <c r="P1170" s="25">
        <f t="shared" si="1046"/>
        <v>27992.244538569641</v>
      </c>
      <c r="Q1170" s="25">
        <f t="array" aca="1" ref="Q1170" ca="1">INDEX('Isaac 401k'!L:L,MATCH('Retirement Calculator'!A1170,'Isaac 401k'!N:N,0),0)</f>
        <v>2058644.0243757556</v>
      </c>
      <c r="R1170" s="25">
        <f t="array" aca="1" ref="R1170" ca="1">INDEX('Lorri 401b'!L:L,MATCH('Retirement Calculator'!A1170,'Lorri 401b'!N:N,0),0)</f>
        <v>-29172603.468618065</v>
      </c>
      <c r="S1170" s="25">
        <f t="shared" ca="1" si="1047"/>
        <v>-27113959.44424231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3525.4531757812501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7820.4732791855868</v>
      </c>
      <c r="K1171" s="25">
        <f t="shared" si="1044"/>
        <v>20171.771259384055</v>
      </c>
      <c r="L1171" s="25"/>
      <c r="N1171" s="25">
        <f>'Combined Retirement'!$C$18/12</f>
        <v>39153.069999999992</v>
      </c>
      <c r="O1171" s="25">
        <f t="shared" si="1045"/>
        <v>11160.82546143035</v>
      </c>
      <c r="P1171" s="25">
        <f t="shared" si="1046"/>
        <v>27992.244538569641</v>
      </c>
      <c r="Q1171" s="25">
        <f t="array" aca="1" ref="Q1171" ca="1">INDEX('Isaac 401k'!L:L,MATCH('Retirement Calculator'!A1171,'Isaac 401k'!N:N,0),0)</f>
        <v>2059368.6492261391</v>
      </c>
      <c r="R1171" s="25">
        <f t="array" aca="1" ref="R1171" ca="1">INDEX('Lorri 401b'!L:L,MATCH('Retirement Calculator'!A1171,'Lorri 401b'!N:N,0),0)</f>
        <v>-29314411.803376935</v>
      </c>
      <c r="S1171" s="25">
        <f t="shared" ca="1" si="1047"/>
        <v>-27255043.154150795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>
      <pane ySplit="6" topLeftCell="A49" activePane="bottomLeft" state="frozen"/>
      <selection pane="bottomLeft" activeCell="A81" sqref="A81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15.904109589041095</v>
      </c>
      <c r="R1" s="400"/>
      <c r="S1" s="400"/>
      <c r="T1" s="400"/>
      <c r="U1" s="400"/>
      <c r="V1" s="401">
        <f ca="1">(TODAY()-B16)/365</f>
        <v>16.399999999999999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18.654794520547945</v>
      </c>
      <c r="B2" s="338">
        <v>39356</v>
      </c>
      <c r="C2" s="338">
        <f ca="1">TODAY()</f>
        <v>46165</v>
      </c>
      <c r="D2" s="399">
        <f>-(SUM(D7:D80))</f>
        <v>-435224.27000000008</v>
      </c>
      <c r="E2" s="399">
        <f>(H82+L82+Q82+V82)*-1</f>
        <v>1093258.8499999999</v>
      </c>
      <c r="F2" s="285">
        <f ca="1">D4</f>
        <v>0.11418898701667787</v>
      </c>
      <c r="G2" s="402">
        <f ca="1">(72/(F2*100))</f>
        <v>6.3053366074159181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XIRR(D7:D82,B7:B82)</f>
        <v>0.11418898701667787</v>
      </c>
      <c r="E4" s="400"/>
      <c r="F4" s="296"/>
      <c r="G4" s="296"/>
      <c r="H4" s="296"/>
      <c r="I4" s="400"/>
      <c r="J4" s="296">
        <f ca="1">XIRR(H8:H82,B8:B82)</f>
        <v>0.11583881974220275</v>
      </c>
      <c r="K4" s="296"/>
      <c r="L4" s="296"/>
      <c r="M4" s="296"/>
      <c r="N4" s="400"/>
      <c r="O4" s="296">
        <f ca="1">XIRR(L7:L82,B7:B82)</f>
        <v>0.11210181117057802</v>
      </c>
      <c r="P4" s="296"/>
      <c r="Q4" s="296"/>
      <c r="R4" s="400"/>
      <c r="S4" s="400"/>
      <c r="T4" s="296">
        <f ca="1">XIRR(Q18:Q82,B18:B82)</f>
        <v>0.11324722170829771</v>
      </c>
      <c r="U4" s="296"/>
      <c r="V4" s="296"/>
      <c r="W4" s="296"/>
      <c r="X4" s="400"/>
      <c r="Y4" s="296">
        <f ca="1">XIRR(V16:V82,B16:B82)</f>
        <v>0.11372807621955874</v>
      </c>
      <c r="Z4" s="296"/>
    </row>
    <row r="5" spans="1:26" ht="11.25" customHeight="1" x14ac:dyDescent="0.3">
      <c r="A5" s="404"/>
      <c r="B5" s="295"/>
      <c r="C5" s="295"/>
      <c r="D5" s="561" t="s">
        <v>598</v>
      </c>
      <c r="E5" s="554"/>
      <c r="F5" s="554"/>
      <c r="G5" s="553"/>
      <c r="H5" s="562" t="s">
        <v>599</v>
      </c>
      <c r="I5" s="554"/>
      <c r="J5" s="554"/>
      <c r="K5" s="553"/>
      <c r="L5" s="563" t="s">
        <v>600</v>
      </c>
      <c r="M5" s="554"/>
      <c r="N5" s="554"/>
      <c r="O5" s="554"/>
      <c r="P5" s="553"/>
      <c r="Q5" s="562" t="s">
        <v>601</v>
      </c>
      <c r="R5" s="554"/>
      <c r="S5" s="554"/>
      <c r="T5" s="554"/>
      <c r="U5" s="553"/>
      <c r="V5" s="563" t="s">
        <v>602</v>
      </c>
      <c r="W5" s="554"/>
      <c r="X5" s="554"/>
      <c r="Y5" s="554"/>
      <c r="Z5" s="553"/>
    </row>
    <row r="6" spans="1:26" ht="11.25" customHeight="1" x14ac:dyDescent="0.3">
      <c r="A6" s="407" t="s">
        <v>603</v>
      </c>
      <c r="B6" s="407">
        <f ca="1">MAX(A:A)</f>
        <v>75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 t="shared" ref="A7:A81" si="0">_xlfn.RANK.EQ(G7,$G$7:$G$81)</f>
        <v>58</v>
      </c>
      <c r="B7" s="411">
        <v>39356</v>
      </c>
      <c r="C7" s="411">
        <v>39447</v>
      </c>
      <c r="D7" s="399">
        <f t="shared" ref="D7:D81" si="1">H7+L7+Q7+V7</f>
        <v>33.119999999999997</v>
      </c>
      <c r="E7" s="341">
        <f t="shared" ref="E7:F7" si="2">I7+N7+S7+X7</f>
        <v>0.05</v>
      </c>
      <c r="F7" s="341">
        <f t="shared" si="2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si="0"/>
        <v>55</v>
      </c>
      <c r="B8" s="411">
        <v>39448</v>
      </c>
      <c r="C8" s="411">
        <v>39538</v>
      </c>
      <c r="D8" s="399">
        <f t="shared" si="1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1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1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1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0"/>
        <v>52</v>
      </c>
      <c r="B9" s="411">
        <v>39539</v>
      </c>
      <c r="C9" s="411">
        <v>39629</v>
      </c>
      <c r="D9" s="399">
        <f t="shared" si="1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1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0"/>
        <v>49</v>
      </c>
      <c r="B10" s="411">
        <v>39630</v>
      </c>
      <c r="C10" s="411">
        <v>39721</v>
      </c>
      <c r="D10" s="399">
        <f t="shared" si="1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0"/>
        <v>50</v>
      </c>
      <c r="B11" s="411">
        <v>39722</v>
      </c>
      <c r="C11" s="411">
        <v>39813</v>
      </c>
      <c r="D11" s="399">
        <f t="shared" si="1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0"/>
        <v>63</v>
      </c>
      <c r="B12" s="414">
        <v>39814</v>
      </c>
      <c r="C12" s="414">
        <v>39903</v>
      </c>
      <c r="D12" s="399">
        <f t="shared" si="1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0"/>
        <v>2</v>
      </c>
      <c r="B13" s="411">
        <v>39904</v>
      </c>
      <c r="C13" s="411">
        <v>39994</v>
      </c>
      <c r="D13" s="399">
        <f t="shared" si="1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0"/>
        <v>3</v>
      </c>
      <c r="B14" s="411">
        <v>39995</v>
      </c>
      <c r="C14" s="411">
        <v>40086</v>
      </c>
      <c r="D14" s="399">
        <f t="shared" si="1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0"/>
        <v>37</v>
      </c>
      <c r="B15" s="411">
        <v>40087</v>
      </c>
      <c r="C15" s="411">
        <v>40178</v>
      </c>
      <c r="D15" s="399">
        <f t="shared" si="1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0"/>
        <v>28</v>
      </c>
      <c r="B16" s="411">
        <v>40179</v>
      </c>
      <c r="C16" s="411">
        <v>40268</v>
      </c>
      <c r="D16" s="399">
        <f t="shared" si="1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1" si="17">Y15+V16+X16+W16</f>
        <v>305.64999999999998</v>
      </c>
      <c r="Z16" s="413">
        <f t="shared" ref="Z16:Z81" si="18">X16/(Y15+(V16/2))</f>
        <v>6.1511482817927357E-2</v>
      </c>
    </row>
    <row r="17" spans="1:26" ht="11.25" customHeight="1" x14ac:dyDescent="0.3">
      <c r="A17" s="410">
        <f t="shared" si="0"/>
        <v>71</v>
      </c>
      <c r="B17" s="411">
        <v>40269</v>
      </c>
      <c r="C17" s="415">
        <v>40359</v>
      </c>
      <c r="D17" s="399">
        <f t="shared" si="1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0"/>
        <v>9</v>
      </c>
      <c r="B18" s="411">
        <v>40360</v>
      </c>
      <c r="C18" s="415">
        <v>40451</v>
      </c>
      <c r="D18" s="399">
        <f t="shared" si="1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1" si="21">T17+Q18+S18+R18</f>
        <v>275.64999999999998</v>
      </c>
      <c r="U18" s="412">
        <f t="shared" ref="U18:U81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0"/>
        <v>11</v>
      </c>
      <c r="B19" s="411">
        <v>40452</v>
      </c>
      <c r="C19" s="415">
        <v>40543</v>
      </c>
      <c r="D19" s="399">
        <f t="shared" si="1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0"/>
        <v>31</v>
      </c>
      <c r="B20" s="411">
        <v>40544</v>
      </c>
      <c r="C20" s="415">
        <v>40633</v>
      </c>
      <c r="D20" s="399">
        <f t="shared" si="1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0"/>
        <v>57</v>
      </c>
      <c r="B21" s="411">
        <v>40634</v>
      </c>
      <c r="C21" s="415">
        <v>40724</v>
      </c>
      <c r="D21" s="399">
        <f t="shared" si="1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0"/>
        <v>74</v>
      </c>
      <c r="B22" s="411">
        <v>40725</v>
      </c>
      <c r="C22" s="415">
        <v>40816</v>
      </c>
      <c r="D22" s="399">
        <f t="shared" si="1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0"/>
        <v>12</v>
      </c>
      <c r="B23" s="411">
        <v>40817</v>
      </c>
      <c r="C23" s="415">
        <v>40908</v>
      </c>
      <c r="D23" s="399">
        <f t="shared" si="1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0"/>
        <v>8</v>
      </c>
      <c r="B24" s="411">
        <v>40909</v>
      </c>
      <c r="C24" s="415">
        <v>40999</v>
      </c>
      <c r="D24" s="399">
        <f t="shared" si="1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0"/>
        <v>67</v>
      </c>
      <c r="B25" s="411">
        <v>41000</v>
      </c>
      <c r="C25" s="415">
        <v>41090</v>
      </c>
      <c r="D25" s="399">
        <f t="shared" si="1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0"/>
        <v>26</v>
      </c>
      <c r="B26" s="411">
        <v>41091</v>
      </c>
      <c r="C26" s="415">
        <v>41182</v>
      </c>
      <c r="D26" s="399">
        <f t="shared" si="1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0"/>
        <v>41</v>
      </c>
      <c r="B27" s="411">
        <v>41183</v>
      </c>
      <c r="C27" s="415">
        <v>41274</v>
      </c>
      <c r="D27" s="399">
        <f t="shared" si="1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0"/>
        <v>13</v>
      </c>
      <c r="B28" s="411">
        <v>41275</v>
      </c>
      <c r="C28" s="415">
        <v>41364</v>
      </c>
      <c r="D28" s="399">
        <f t="shared" si="1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0"/>
        <v>54</v>
      </c>
      <c r="B29" s="411">
        <v>41365</v>
      </c>
      <c r="C29" s="415">
        <v>41455</v>
      </c>
      <c r="D29" s="399">
        <f t="shared" si="1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0"/>
        <v>21</v>
      </c>
      <c r="B30" s="411">
        <v>41456</v>
      </c>
      <c r="C30" s="415">
        <v>41547</v>
      </c>
      <c r="D30" s="399">
        <f t="shared" si="1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0"/>
        <v>17</v>
      </c>
      <c r="B31" s="411">
        <v>41548</v>
      </c>
      <c r="C31" s="415">
        <v>41639</v>
      </c>
      <c r="D31" s="399">
        <f t="shared" si="1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0"/>
        <v>45</v>
      </c>
      <c r="B32" s="411">
        <v>41640</v>
      </c>
      <c r="C32" s="415">
        <v>41729</v>
      </c>
      <c r="D32" s="399">
        <f t="shared" si="1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0"/>
        <v>35</v>
      </c>
      <c r="B33" s="411">
        <v>41730</v>
      </c>
      <c r="C33" s="415">
        <v>41820</v>
      </c>
      <c r="D33" s="399">
        <f t="shared" si="1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0"/>
        <v>62</v>
      </c>
      <c r="B34" s="411">
        <v>41821</v>
      </c>
      <c r="C34" s="415">
        <v>41912</v>
      </c>
      <c r="D34" s="399">
        <f t="shared" si="1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0"/>
        <v>43</v>
      </c>
      <c r="B35" s="411">
        <v>41913</v>
      </c>
      <c r="C35" s="415">
        <v>42004</v>
      </c>
      <c r="D35" s="399">
        <f t="shared" si="1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0"/>
        <v>40</v>
      </c>
      <c r="B36" s="411">
        <v>42005</v>
      </c>
      <c r="C36" s="415">
        <v>42094</v>
      </c>
      <c r="D36" s="399">
        <f t="shared" si="1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0"/>
        <v>59</v>
      </c>
      <c r="B37" s="411">
        <v>42095</v>
      </c>
      <c r="C37" s="415">
        <v>42185</v>
      </c>
      <c r="D37" s="399">
        <f t="shared" si="1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0"/>
        <v>70</v>
      </c>
      <c r="B38" s="411">
        <v>42186</v>
      </c>
      <c r="C38" s="415">
        <v>42277</v>
      </c>
      <c r="D38" s="399">
        <f t="shared" si="1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0"/>
        <v>32</v>
      </c>
      <c r="B39" s="411">
        <v>42278</v>
      </c>
      <c r="C39" s="415">
        <v>42369</v>
      </c>
      <c r="D39" s="399">
        <f t="shared" si="1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0"/>
        <v>53</v>
      </c>
      <c r="B40" s="411">
        <v>42370</v>
      </c>
      <c r="C40" s="415">
        <v>42460</v>
      </c>
      <c r="D40" s="399">
        <f t="shared" si="1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0"/>
        <v>47</v>
      </c>
      <c r="B41" s="411">
        <v>42461</v>
      </c>
      <c r="C41" s="415">
        <v>42551</v>
      </c>
      <c r="D41" s="399">
        <f t="shared" si="1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0"/>
        <v>33</v>
      </c>
      <c r="B42" s="411">
        <v>42552</v>
      </c>
      <c r="C42" s="415">
        <v>42643</v>
      </c>
      <c r="D42" s="399">
        <f t="shared" si="1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0"/>
        <v>48</v>
      </c>
      <c r="B43" s="411">
        <v>42644</v>
      </c>
      <c r="C43" s="415">
        <v>42735</v>
      </c>
      <c r="D43" s="399">
        <f t="shared" si="1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0"/>
        <v>27</v>
      </c>
      <c r="B44" s="411">
        <v>42736</v>
      </c>
      <c r="C44" s="415">
        <v>42825</v>
      </c>
      <c r="D44" s="399">
        <f t="shared" si="1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0"/>
        <v>38</v>
      </c>
      <c r="B45" s="411">
        <v>42826</v>
      </c>
      <c r="C45" s="411">
        <v>42916</v>
      </c>
      <c r="D45" s="399">
        <f t="shared" si="1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0"/>
        <v>34</v>
      </c>
      <c r="B46" s="411">
        <v>42917</v>
      </c>
      <c r="C46" s="411">
        <v>43008</v>
      </c>
      <c r="D46" s="399">
        <f t="shared" si="1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0"/>
        <v>30</v>
      </c>
      <c r="B47" s="411">
        <v>43009</v>
      </c>
      <c r="C47" s="411">
        <v>43100</v>
      </c>
      <c r="D47" s="399">
        <f t="shared" si="1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0"/>
        <v>61</v>
      </c>
      <c r="B48" s="411">
        <v>43101</v>
      </c>
      <c r="C48" s="411">
        <v>43190</v>
      </c>
      <c r="D48" s="399">
        <f t="shared" si="1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0"/>
        <v>44</v>
      </c>
      <c r="B49" s="411">
        <v>43191</v>
      </c>
      <c r="C49" s="411">
        <v>43281</v>
      </c>
      <c r="D49" s="399">
        <f t="shared" si="1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0"/>
        <v>36</v>
      </c>
      <c r="B50" s="411">
        <v>43282</v>
      </c>
      <c r="C50" s="411">
        <v>43373</v>
      </c>
      <c r="D50" s="399">
        <f t="shared" si="1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0"/>
        <v>72</v>
      </c>
      <c r="B51" s="411">
        <v>43374</v>
      </c>
      <c r="C51" s="411">
        <v>43465</v>
      </c>
      <c r="D51" s="399">
        <f t="shared" si="1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0"/>
        <v>7</v>
      </c>
      <c r="B52" s="411">
        <v>43466</v>
      </c>
      <c r="C52" s="411">
        <v>43555</v>
      </c>
      <c r="D52" s="399">
        <f t="shared" si="1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0"/>
        <v>39</v>
      </c>
      <c r="B53" s="411">
        <v>43556</v>
      </c>
      <c r="C53" s="411">
        <v>43646</v>
      </c>
      <c r="D53" s="399">
        <f t="shared" si="1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0"/>
        <v>56</v>
      </c>
      <c r="B54" s="411">
        <v>43647</v>
      </c>
      <c r="C54" s="411">
        <v>43738</v>
      </c>
      <c r="D54" s="399">
        <f t="shared" si="1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0"/>
        <v>14</v>
      </c>
      <c r="B55" s="416">
        <v>43739</v>
      </c>
      <c r="C55" s="416">
        <v>43830</v>
      </c>
      <c r="D55" s="417">
        <f t="shared" si="1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0"/>
        <v>75</v>
      </c>
      <c r="B56" s="411">
        <v>43831</v>
      </c>
      <c r="C56" s="411">
        <v>43921</v>
      </c>
      <c r="D56" s="399">
        <f t="shared" si="1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0"/>
        <v>1</v>
      </c>
      <c r="B57" s="411">
        <v>43922</v>
      </c>
      <c r="C57" s="411">
        <v>44012</v>
      </c>
      <c r="D57" s="399">
        <f t="shared" si="1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0"/>
        <v>20</v>
      </c>
      <c r="B58" s="411">
        <v>44013</v>
      </c>
      <c r="C58" s="411">
        <v>44104</v>
      </c>
      <c r="D58" s="399">
        <f t="shared" si="1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0"/>
        <v>4</v>
      </c>
      <c r="B59" s="411">
        <v>44105</v>
      </c>
      <c r="C59" s="411">
        <v>44196</v>
      </c>
      <c r="D59" s="399">
        <f t="shared" si="1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0"/>
        <v>29</v>
      </c>
      <c r="B60" s="411">
        <v>44197</v>
      </c>
      <c r="C60" s="411">
        <v>44286</v>
      </c>
      <c r="D60" s="399">
        <f t="shared" si="1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0"/>
        <v>19</v>
      </c>
      <c r="B61" s="411">
        <v>44287</v>
      </c>
      <c r="C61" s="411">
        <v>44377</v>
      </c>
      <c r="D61" s="399">
        <f t="shared" si="1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0"/>
        <v>60</v>
      </c>
      <c r="B62" s="411">
        <v>44378</v>
      </c>
      <c r="C62" s="411">
        <v>44469</v>
      </c>
      <c r="D62" s="399">
        <f t="shared" si="1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0"/>
        <v>23</v>
      </c>
      <c r="B63" s="411">
        <v>44470</v>
      </c>
      <c r="C63" s="411">
        <v>44561</v>
      </c>
      <c r="D63" s="399">
        <f t="shared" si="1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0"/>
        <v>69</v>
      </c>
      <c r="B64" s="411">
        <v>44562</v>
      </c>
      <c r="C64" s="411">
        <v>44651</v>
      </c>
      <c r="D64" s="399">
        <f t="shared" si="1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0"/>
        <v>73</v>
      </c>
      <c r="B65" s="416">
        <v>44652</v>
      </c>
      <c r="C65" s="416">
        <v>44742</v>
      </c>
      <c r="D65" s="417">
        <f t="shared" si="1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0"/>
        <v>68</v>
      </c>
      <c r="B66" s="411">
        <v>44743</v>
      </c>
      <c r="C66" s="411">
        <v>44834</v>
      </c>
      <c r="D66" s="399">
        <f t="shared" si="1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0"/>
        <v>16</v>
      </c>
      <c r="B67" s="411">
        <v>44835</v>
      </c>
      <c r="C67" s="411">
        <v>44926</v>
      </c>
      <c r="D67" s="399">
        <f t="shared" si="1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0"/>
        <v>22</v>
      </c>
      <c r="B68" s="416">
        <v>44927</v>
      </c>
      <c r="C68" s="416">
        <v>45016</v>
      </c>
      <c r="D68" s="417">
        <f t="shared" si="1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0"/>
        <v>25</v>
      </c>
      <c r="B69" s="411">
        <v>45017</v>
      </c>
      <c r="C69" s="411">
        <v>45107</v>
      </c>
      <c r="D69" s="399">
        <f t="shared" si="1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0"/>
        <v>66</v>
      </c>
      <c r="B70" s="416">
        <v>45108</v>
      </c>
      <c r="C70" s="416">
        <v>45199</v>
      </c>
      <c r="D70" s="417">
        <f t="shared" si="1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0"/>
        <v>6</v>
      </c>
      <c r="B71" s="416">
        <v>45200</v>
      </c>
      <c r="C71" s="416">
        <v>45291</v>
      </c>
      <c r="D71" s="417">
        <f t="shared" si="1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si="0"/>
        <v>15</v>
      </c>
      <c r="B72" s="416">
        <v>45292</v>
      </c>
      <c r="C72" s="416">
        <v>45382</v>
      </c>
      <c r="D72" s="417">
        <f t="shared" si="1"/>
        <v>7595.43</v>
      </c>
      <c r="E72" s="418">
        <f t="shared" ref="E72:F72" si="76">I72+N72+S72+X72</f>
        <v>49773.11</v>
      </c>
      <c r="F72" s="418">
        <f t="shared" si="76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0"/>
        <v>46</v>
      </c>
      <c r="B73" s="411">
        <v>45383</v>
      </c>
      <c r="C73" s="411">
        <v>45473</v>
      </c>
      <c r="D73" s="399">
        <f t="shared" si="1"/>
        <v>8308.86</v>
      </c>
      <c r="E73" s="341">
        <f t="shared" ref="E73:F73" si="77">I73+N73+S73+X73</f>
        <v>12647.249999999998</v>
      </c>
      <c r="F73" s="341">
        <f t="shared" si="77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0"/>
        <v>24</v>
      </c>
      <c r="B74" s="411">
        <v>45474</v>
      </c>
      <c r="C74" s="411">
        <v>45565</v>
      </c>
      <c r="D74" s="399">
        <f t="shared" si="1"/>
        <v>8470.7900000000009</v>
      </c>
      <c r="E74" s="341">
        <f t="shared" ref="E74:F74" si="78">I74+N74+S74+X74</f>
        <v>47123.93</v>
      </c>
      <c r="F74" s="341">
        <f t="shared" si="78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0"/>
        <v>51</v>
      </c>
      <c r="B75" s="416">
        <v>45566</v>
      </c>
      <c r="C75" s="416">
        <v>45657</v>
      </c>
      <c r="D75" s="399">
        <f t="shared" si="1"/>
        <v>7875.74</v>
      </c>
      <c r="E75" s="341">
        <f t="shared" ref="E75:F75" si="79">I75+N75+S75+X75</f>
        <v>6634.9400000000005</v>
      </c>
      <c r="F75" s="341">
        <f t="shared" si="79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0"/>
        <v>65</v>
      </c>
      <c r="B76" s="411">
        <v>45658</v>
      </c>
      <c r="C76" s="411">
        <v>45747</v>
      </c>
      <c r="D76" s="399">
        <f t="shared" si="1"/>
        <v>8468.5</v>
      </c>
      <c r="E76" s="341">
        <f t="shared" ref="E76:F76" si="80">I76+N76+S76+X76</f>
        <v>-23233.47</v>
      </c>
      <c r="F76" s="341">
        <f t="shared" si="80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1" si="81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0"/>
        <v>10</v>
      </c>
      <c r="B77" s="411">
        <v>45748</v>
      </c>
      <c r="C77" s="411">
        <v>45838</v>
      </c>
      <c r="D77" s="399">
        <f t="shared" si="1"/>
        <v>8336.2599999999984</v>
      </c>
      <c r="E77" s="341">
        <f t="shared" ref="E77:F77" si="82">I77+N77+S77+X77</f>
        <v>78804.489999999991</v>
      </c>
      <c r="F77" s="341">
        <f t="shared" si="82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1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0"/>
        <v>18</v>
      </c>
      <c r="B78" s="411">
        <v>45839</v>
      </c>
      <c r="C78" s="411">
        <v>45930</v>
      </c>
      <c r="D78" s="399">
        <f t="shared" si="1"/>
        <v>8512.1500000000015</v>
      </c>
      <c r="E78" s="341">
        <f t="shared" ref="E78:F78" si="83">I78+N78+S78+X78</f>
        <v>62574.47</v>
      </c>
      <c r="F78" s="341">
        <f t="shared" si="83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1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0"/>
        <v>42</v>
      </c>
      <c r="B79" s="411">
        <v>45931</v>
      </c>
      <c r="C79" s="411">
        <v>46022</v>
      </c>
      <c r="D79" s="399">
        <f t="shared" si="1"/>
        <v>7950.88</v>
      </c>
      <c r="E79" s="341">
        <f t="shared" ref="E79:F79" si="84">I79+N79+S79+X79</f>
        <v>22107.989999999998</v>
      </c>
      <c r="F79" s="341">
        <f t="shared" si="84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1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0"/>
        <v>64</v>
      </c>
      <c r="B80" s="411">
        <v>46023</v>
      </c>
      <c r="C80" s="411">
        <v>46112</v>
      </c>
      <c r="D80" s="399">
        <f t="shared" si="1"/>
        <v>9490.0500000000011</v>
      </c>
      <c r="E80" s="341">
        <f t="shared" ref="E80:F80" si="85">I80+N80+S80+X80</f>
        <v>-26205.96</v>
      </c>
      <c r="F80" s="341">
        <f t="shared" si="85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1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0"/>
        <v>5</v>
      </c>
      <c r="B81" s="411">
        <v>46113</v>
      </c>
      <c r="C81" s="411">
        <v>46165</v>
      </c>
      <c r="D81" s="399">
        <f t="shared" si="1"/>
        <v>5570.38</v>
      </c>
      <c r="E81" s="341">
        <f t="shared" ref="E81:F81" si="86">I81+N81+S81+X81</f>
        <v>123138.17</v>
      </c>
      <c r="F81" s="341">
        <f t="shared" si="86"/>
        <v>1093258.8499999999</v>
      </c>
      <c r="G81" s="285">
        <f t="shared" si="4"/>
        <v>0.12729498914342857</v>
      </c>
      <c r="H81" s="408">
        <v>1202.8800000000001</v>
      </c>
      <c r="I81" s="408">
        <v>50403.42</v>
      </c>
      <c r="J81" s="408">
        <f t="shared" si="9"/>
        <v>429118.56999999995</v>
      </c>
      <c r="K81" s="412">
        <f t="shared" si="5"/>
        <v>0.13330228094612068</v>
      </c>
      <c r="L81" s="409">
        <v>122.16</v>
      </c>
      <c r="M81" s="409">
        <v>0</v>
      </c>
      <c r="N81" s="409">
        <v>15545.76</v>
      </c>
      <c r="O81" s="409">
        <f t="shared" si="81"/>
        <v>137014.46999999997</v>
      </c>
      <c r="P81" s="413">
        <f t="shared" si="7"/>
        <v>0.12804598854289476</v>
      </c>
      <c r="Q81" s="408">
        <v>2830.21</v>
      </c>
      <c r="R81" s="408">
        <v>-4.75</v>
      </c>
      <c r="S81" s="408">
        <v>44913.58</v>
      </c>
      <c r="T81" s="408">
        <f t="shared" si="21"/>
        <v>403661.47</v>
      </c>
      <c r="U81" s="412">
        <f t="shared" si="22"/>
        <v>0.12568951089898803</v>
      </c>
      <c r="V81" s="409">
        <v>1415.13</v>
      </c>
      <c r="W81" s="409">
        <v>-4.75</v>
      </c>
      <c r="X81" s="409">
        <v>12275.41</v>
      </c>
      <c r="Y81" s="409">
        <f t="shared" si="17"/>
        <v>123464.34000000005</v>
      </c>
      <c r="Z81" s="413">
        <f t="shared" si="18"/>
        <v>0.11110364410948828</v>
      </c>
    </row>
    <row r="82" spans="1:26" ht="11.25" customHeight="1" x14ac:dyDescent="0.3">
      <c r="A82" s="424"/>
      <c r="B82" s="411">
        <f ca="1">TODAY()</f>
        <v>46165</v>
      </c>
      <c r="C82" s="425"/>
      <c r="D82" s="426">
        <f>-F81</f>
        <v>-1093258.8499999999</v>
      </c>
      <c r="E82" s="426"/>
      <c r="F82" s="426"/>
      <c r="G82" s="426"/>
      <c r="H82" s="426">
        <f>-J81</f>
        <v>-429118.56999999995</v>
      </c>
      <c r="I82" s="427"/>
      <c r="J82" s="426"/>
      <c r="K82" s="426"/>
      <c r="L82" s="426">
        <f>-O81</f>
        <v>-137014.46999999997</v>
      </c>
      <c r="M82" s="426"/>
      <c r="N82" s="427"/>
      <c r="O82" s="426"/>
      <c r="P82" s="426"/>
      <c r="Q82" s="426">
        <f>-T81</f>
        <v>-403661.47</v>
      </c>
      <c r="R82" s="426"/>
      <c r="S82" s="426"/>
      <c r="T82" s="426"/>
      <c r="U82" s="426"/>
      <c r="V82" s="426">
        <f>-Y81</f>
        <v>-123464.34000000005</v>
      </c>
      <c r="W82" s="428"/>
      <c r="X82" s="428"/>
      <c r="Y82" s="428"/>
      <c r="Z82" s="428"/>
    </row>
    <row r="83" spans="1:26" ht="11.25" customHeight="1" x14ac:dyDescent="0.3">
      <c r="A83" s="404"/>
      <c r="B83" s="295"/>
      <c r="C83" s="406"/>
      <c r="D83" s="400"/>
      <c r="E83" s="400"/>
      <c r="F83" s="400"/>
      <c r="G83" s="400"/>
      <c r="H83" s="400"/>
      <c r="I83" s="400"/>
      <c r="J83" s="400"/>
      <c r="K83" s="400"/>
      <c r="L83" s="400"/>
      <c r="M83" s="400"/>
      <c r="N83" s="400"/>
      <c r="O83" s="400"/>
      <c r="P83" s="400"/>
      <c r="Q83" s="400"/>
      <c r="R83" s="400"/>
      <c r="S83" s="400"/>
      <c r="T83" s="400"/>
      <c r="U83" s="400"/>
      <c r="V83" s="188"/>
      <c r="W83" s="400"/>
      <c r="X83" s="403"/>
      <c r="Y83" s="188"/>
      <c r="Z83" s="18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296"/>
      <c r="I84" s="296"/>
      <c r="J84" s="400"/>
      <c r="K84" s="400"/>
      <c r="L84" s="400"/>
      <c r="M84" s="400"/>
      <c r="N84" s="403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293" t="s">
        <v>613</v>
      </c>
      <c r="B85" s="295"/>
      <c r="C85" s="406"/>
      <c r="D85" s="400"/>
      <c r="E85" s="400"/>
      <c r="F85" s="400"/>
      <c r="G85" s="400"/>
      <c r="H85" s="401"/>
      <c r="I85" s="296"/>
      <c r="J85" s="400"/>
      <c r="K85" s="400"/>
      <c r="L85" s="400"/>
      <c r="M85" s="400"/>
      <c r="N85" s="400"/>
      <c r="O85" s="400"/>
      <c r="P85" s="400"/>
      <c r="Q85" s="400"/>
      <c r="R85" s="400"/>
      <c r="S85" s="400"/>
      <c r="T85" s="400"/>
      <c r="U85" s="400"/>
      <c r="V85" s="188"/>
      <c r="W85" s="400"/>
      <c r="X85" s="400"/>
      <c r="Y85" s="188"/>
      <c r="Z85" s="188"/>
    </row>
    <row r="86" spans="1:26" ht="11.25" customHeight="1" x14ac:dyDescent="0.3">
      <c r="A86" s="293">
        <f>COUNTIF(E7:E82,"&gt;0")</f>
        <v>58</v>
      </c>
      <c r="B86" s="295"/>
      <c r="C86" s="406"/>
      <c r="D86" s="400"/>
      <c r="E86" s="400"/>
      <c r="F86" s="400"/>
      <c r="G86" s="400"/>
      <c r="H86" s="188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 t="s">
        <v>614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400"/>
      <c r="W87" s="400"/>
      <c r="X87" s="400"/>
      <c r="Y87" s="188"/>
      <c r="Z87" s="188"/>
    </row>
    <row r="88" spans="1:26" ht="11.25" customHeight="1" x14ac:dyDescent="0.3">
      <c r="A88" s="296">
        <f>(SUMIFS(G7:G82,E7:E82,"&gt;0"))/A86</f>
        <v>5.6823934567417453E-2</v>
      </c>
      <c r="B88" s="295"/>
      <c r="C88" s="406"/>
      <c r="D88" s="400"/>
      <c r="E88" s="400"/>
      <c r="F88" s="400"/>
      <c r="G88" s="400"/>
      <c r="H88" s="296"/>
      <c r="I88" s="296"/>
      <c r="J88" s="400"/>
      <c r="K88" s="400"/>
      <c r="L88" s="400"/>
      <c r="M88" s="400"/>
      <c r="N88" s="296"/>
      <c r="O88" s="400"/>
      <c r="P88" s="400"/>
      <c r="Q88" s="400"/>
      <c r="R88" s="400"/>
      <c r="S88" s="400"/>
      <c r="T88" s="400"/>
      <c r="U88" s="400"/>
      <c r="V88" s="400"/>
      <c r="W88" s="400"/>
      <c r="X88" s="296"/>
      <c r="Y88" s="188"/>
      <c r="Z88" s="188"/>
    </row>
    <row r="89" spans="1:26" ht="11.25" customHeight="1" x14ac:dyDescent="0.3">
      <c r="A89" s="293" t="s">
        <v>615</v>
      </c>
      <c r="B89" s="295"/>
      <c r="C89" s="406"/>
      <c r="D89" s="400"/>
      <c r="E89" s="400"/>
      <c r="F89" s="400"/>
      <c r="G89" s="400"/>
      <c r="H89" s="296"/>
      <c r="I89" s="296"/>
      <c r="J89" s="296"/>
      <c r="K89" s="296"/>
      <c r="L89" s="296"/>
      <c r="M89" s="296"/>
      <c r="N89" s="296"/>
      <c r="O89" s="400"/>
      <c r="P89" s="400"/>
      <c r="Q89" s="400"/>
      <c r="R89" s="400"/>
      <c r="S89" s="400"/>
      <c r="T89" s="400"/>
      <c r="U89" s="400"/>
      <c r="V89" s="188"/>
      <c r="W89" s="188"/>
      <c r="X89" s="188"/>
      <c r="Y89" s="188"/>
      <c r="Z89" s="188"/>
    </row>
    <row r="90" spans="1:26" ht="11.25" customHeight="1" x14ac:dyDescent="0.3">
      <c r="A90" s="293">
        <f>COUNTIF(E7:E82,"&lt;0")</f>
        <v>17</v>
      </c>
    </row>
    <row r="91" spans="1:26" ht="11.25" customHeight="1" x14ac:dyDescent="0.3">
      <c r="A91" s="293" t="s">
        <v>616</v>
      </c>
    </row>
    <row r="92" spans="1:26" ht="11.25" customHeight="1" x14ac:dyDescent="0.3">
      <c r="A92" s="296">
        <f>(SUMIFS(G7:G82,E7:E82,"&lt;0"))/A90</f>
        <v>-6.2209935327223916E-2</v>
      </c>
    </row>
    <row r="93" spans="1:26" ht="15.75" customHeight="1" x14ac:dyDescent="0.3"/>
    <row r="94" spans="1:26" ht="15.75" customHeight="1" x14ac:dyDescent="0.3"/>
    <row r="95" spans="1:26" ht="15" customHeight="1" x14ac:dyDescent="0.3">
      <c r="A95" s="11" t="s">
        <v>617</v>
      </c>
    </row>
    <row r="96" spans="1:26" ht="15" customHeight="1" x14ac:dyDescent="0.3">
      <c r="A96" s="50">
        <f>AVERAGE(G8,G12,G16,G20,G24,G28,G32,G36,G40,G44,G48,G52,G56,G60,G64,G68,G72,G76,G80)</f>
        <v>1.9373354324880427E-2</v>
      </c>
    </row>
    <row r="97" spans="1:1" ht="15" customHeight="1" x14ac:dyDescent="0.3">
      <c r="A97" s="50" t="s">
        <v>618</v>
      </c>
    </row>
    <row r="98" spans="1:1" ht="15" customHeight="1" x14ac:dyDescent="0.3">
      <c r="A98" s="50">
        <f>AVERAGE(G9,G13,G17,G21,G25,G29,G33,G37,G41,G45,G49,G53,G57,G61,G65,G69,G73,G77)</f>
        <v>2.7264347192975175E-2</v>
      </c>
    </row>
    <row r="99" spans="1:1" ht="15" customHeight="1" x14ac:dyDescent="0.3">
      <c r="A99" s="50" t="s">
        <v>619</v>
      </c>
    </row>
    <row r="100" spans="1:1" ht="15" customHeight="1" x14ac:dyDescent="0.3">
      <c r="A100" s="50">
        <f>AVERAGE(G10,G14,G18,G22,G26,G30,G34,G38,G42,G46,G50,G54,G58,G62,G66,G70,G74,G78)</f>
        <v>2.3110095299876503E-2</v>
      </c>
    </row>
    <row r="101" spans="1:1" ht="15" customHeight="1" x14ac:dyDescent="0.3">
      <c r="A101" s="50" t="s">
        <v>620</v>
      </c>
    </row>
    <row r="102" spans="1:1" ht="15" customHeight="1" x14ac:dyDescent="0.3">
      <c r="A102" s="50">
        <f>AVERAGE(G7,G11,G15,G19,G23,G27,G31,G35,G39,G43,G47,G51,G55,G59,G63,G67,G71,G75,G79)</f>
        <v>4.4004769376837713E-2</v>
      </c>
    </row>
    <row r="103" spans="1:1" ht="15.75" customHeight="1" x14ac:dyDescent="0.3"/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1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2:K82 J84:K90 I91:K1000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/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46165</v>
      </c>
      <c r="D1" s="564" t="s">
        <v>622</v>
      </c>
      <c r="E1" s="553"/>
      <c r="F1" s="564" t="s">
        <v>623</v>
      </c>
      <c r="G1" s="553"/>
      <c r="H1" s="564" t="s">
        <v>624</v>
      </c>
      <c r="I1" s="553"/>
      <c r="J1" s="564" t="s">
        <v>625</v>
      </c>
      <c r="K1" s="553"/>
      <c r="L1" s="431"/>
      <c r="M1" s="431"/>
      <c r="N1" s="432">
        <f>R1/Q1</f>
        <v>0.21977797398773583</v>
      </c>
      <c r="O1" s="565" t="s">
        <v>626</v>
      </c>
      <c r="P1" s="547"/>
      <c r="Q1" s="433">
        <f>'Retirement Calculator'!B3</f>
        <v>469836.83999999991</v>
      </c>
      <c r="R1" s="434">
        <f>SUM(R3:R9)</f>
        <v>103259.78879999998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162500</v>
      </c>
      <c r="J2" s="435" t="s">
        <v>548</v>
      </c>
      <c r="K2" s="436">
        <f>I2</f>
        <v>162500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14.026009582477755</v>
      </c>
      <c r="D3" s="429" t="s">
        <v>633</v>
      </c>
      <c r="E3" s="441">
        <f ca="1">'TSP-401K'!J4</f>
        <v>0.11583881974220275</v>
      </c>
      <c r="F3" s="429" t="s">
        <v>633</v>
      </c>
      <c r="G3" s="441">
        <f ca="1">'TSP-401K'!O4</f>
        <v>0.11210181117057802</v>
      </c>
      <c r="H3" s="429" t="s">
        <v>633</v>
      </c>
      <c r="I3" s="441">
        <f ca="1">'TSP-401K'!T4</f>
        <v>0.11324722170829771</v>
      </c>
      <c r="J3" s="429" t="s">
        <v>633</v>
      </c>
      <c r="K3" s="441">
        <f ca="1">'TSP-401K'!Y4</f>
        <v>0.11372807621955874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14.026009582477755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1093258.8499999999</v>
      </c>
      <c r="D6" s="429" t="s">
        <v>637</v>
      </c>
      <c r="E6" s="445">
        <f>'TSP-401K'!H82*-1</f>
        <v>429118.56999999995</v>
      </c>
      <c r="F6" s="429" t="s">
        <v>637</v>
      </c>
      <c r="G6" s="445">
        <f>'TSP-401K'!L82*-1</f>
        <v>137014.46999999997</v>
      </c>
      <c r="H6" s="429" t="s">
        <v>637</v>
      </c>
      <c r="I6" s="445">
        <f>'TSP-401K'!Q82*-1</f>
        <v>403661.47</v>
      </c>
      <c r="J6" s="429" t="s">
        <v>637</v>
      </c>
      <c r="K6" s="445">
        <f>'TSP-401K'!V82*-1</f>
        <v>123464.34000000005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66286.839999999909</v>
      </c>
      <c r="R7" s="443">
        <f t="shared" si="0"/>
        <v>21211.788799999973</v>
      </c>
    </row>
    <row r="8" spans="2:18" ht="11.25" customHeight="1" x14ac:dyDescent="0.3">
      <c r="B8" s="429" t="s">
        <v>638</v>
      </c>
      <c r="C8" s="445">
        <f ca="1">E8+G8+I8+K8</f>
        <v>6697427.8993362933</v>
      </c>
      <c r="D8" s="429" t="s">
        <v>639</v>
      </c>
      <c r="E8" s="445">
        <f ca="1">FV(E3/26,C3*26,-(E2*0.1)/26,-E6,1)</f>
        <v>2537774.0645825048</v>
      </c>
      <c r="F8" s="429" t="s">
        <v>639</v>
      </c>
      <c r="G8" s="445">
        <f ca="1">FV(G3/12,12*C3,-(G2*0.1)/12,-G6,1)</f>
        <v>716631.80269627552</v>
      </c>
      <c r="H8" s="429" t="s">
        <v>639</v>
      </c>
      <c r="I8" s="445">
        <f ca="1">FV(I3/24,C5*24,-(I2*0.1)/24,-I6,1)</f>
        <v>2527973.6138368235</v>
      </c>
      <c r="J8" s="429" t="s">
        <v>639</v>
      </c>
      <c r="K8" s="445">
        <f ca="1">FV(K3/24,C5*24,-(K2*0.055)/24,-K6,1)</f>
        <v>915048.41822068952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162500</v>
      </c>
      <c r="E13" s="452">
        <f>B13+C13+D13</f>
        <v>284749.59999999998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469836.83999999991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42305.438109374998</v>
      </c>
      <c r="D22" s="455">
        <f>B22+C22</f>
        <v>76749.905537164188</v>
      </c>
      <c r="E22" s="460">
        <f>D22/(B13+C13)</f>
        <v>0.62781314243289288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3525.4531757812501</v>
      </c>
      <c r="D24" s="455">
        <f>B24+C24</f>
        <v>6395.8254614303496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3254405.8672787803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0</v>
      </c>
      <c r="C4" s="463">
        <f ca="1">(SUMIFS(H:H,I:I,"&gt;0",L:L,"&lt;0"))</f>
        <v>0</v>
      </c>
      <c r="D4" s="456" t="e">
        <f t="array" aca="1" ref="D4" ca="1">INDEX(N:N,MATCH(C4,H:H,0),0)</f>
        <v>#N/A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3254405.8672787803</v>
      </c>
      <c r="C8" s="447">
        <f t="shared" ref="C8:C136" si="0">SUMIF(G:G,A8,J:J)</f>
        <v>374258.93446283572</v>
      </c>
      <c r="D8" s="447">
        <f ca="1">SUMIF(G:G,1,K:K)</f>
        <v>156208.91760179563</v>
      </c>
      <c r="E8" s="447">
        <f t="shared" ref="E8:E136" ca="1" si="1">B8-C8+D8</f>
        <v>3036355.8504177406</v>
      </c>
      <c r="F8" s="431"/>
      <c r="G8" s="459">
        <v>1</v>
      </c>
      <c r="H8" s="459">
        <v>1</v>
      </c>
      <c r="I8" s="444">
        <f ca="1">B1</f>
        <v>3254405.8672787803</v>
      </c>
      <c r="J8" s="444">
        <f t="array" ref="J8">IFERROR(INDEX('Retirement Calculator'!J:J,MATCH('Isaac 401k'!N8,'Retirement Calculator'!A:A,0),0),0)</f>
        <v>31188.244538569645</v>
      </c>
      <c r="K8" s="444">
        <f t="shared" ref="K8:K262" ca="1" si="2">IPMT(M8/12,1,12,-I8+J8,,0)</f>
        <v>13430.07342808421</v>
      </c>
      <c r="L8" s="444">
        <f t="shared" ref="L8:L262" ca="1" si="3">I8-J8+K8</f>
        <v>3236647.6961682946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3036355.8504177406</v>
      </c>
      <c r="C9" s="447">
        <f t="shared" si="0"/>
        <v>374258.93446283572</v>
      </c>
      <c r="D9" s="447">
        <f ca="1">SUMIF(G:G,2,K:K)</f>
        <v>145053.06490604079</v>
      </c>
      <c r="E9" s="447">
        <f t="shared" ca="1" si="1"/>
        <v>2807149.9808609458</v>
      </c>
      <c r="F9" s="431"/>
      <c r="G9" s="459">
        <v>1</v>
      </c>
      <c r="H9" s="459">
        <v>2</v>
      </c>
      <c r="I9" s="444">
        <f t="shared" ref="I9:I263" ca="1" si="5">L8</f>
        <v>3236647.6961682946</v>
      </c>
      <c r="J9" s="444">
        <f t="array" ref="J9">IFERROR(INDEX('Retirement Calculator'!J:J,MATCH('Isaac 401k'!N9,'Retirement Calculator'!A:A,0),0),0)</f>
        <v>31188.244538569645</v>
      </c>
      <c r="K9" s="444">
        <f t="shared" ca="1" si="2"/>
        <v>13356.081048457187</v>
      </c>
      <c r="L9" s="444">
        <f t="shared" ca="1" si="3"/>
        <v>3218815.5326781822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2807149.9808609458</v>
      </c>
      <c r="C10" s="447">
        <f t="shared" si="0"/>
        <v>374258.93446283572</v>
      </c>
      <c r="D10" s="447">
        <f ca="1">SUMIF(G:G,3,K:K)</f>
        <v>133326.45761388211</v>
      </c>
      <c r="E10" s="447">
        <f t="shared" ca="1" si="1"/>
        <v>2566217.5040119924</v>
      </c>
      <c r="F10" s="431"/>
      <c r="G10" s="459">
        <v>1</v>
      </c>
      <c r="H10" s="459">
        <v>3</v>
      </c>
      <c r="I10" s="444">
        <f t="shared" ca="1" si="5"/>
        <v>3218815.5326781822</v>
      </c>
      <c r="J10" s="444">
        <f t="array" ref="J10">IFERROR(INDEX('Retirement Calculator'!J:J,MATCH('Isaac 401k'!N10,'Retirement Calculator'!A:A,0),0),0)</f>
        <v>31188.244538569645</v>
      </c>
      <c r="K10" s="444">
        <f t="shared" ca="1" si="2"/>
        <v>13281.780367248384</v>
      </c>
      <c r="L10" s="444">
        <f t="shared" ca="1" si="3"/>
        <v>3200909.0685068606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2566217.5040119924</v>
      </c>
      <c r="C11" s="447">
        <f t="shared" si="0"/>
        <v>369602.93446283572</v>
      </c>
      <c r="D11" s="447">
        <f ca="1">SUMIF(G:G,4,K:K)</f>
        <v>121068.26833433822</v>
      </c>
      <c r="E11" s="447">
        <f t="shared" ca="1" si="1"/>
        <v>2317682.8378834953</v>
      </c>
      <c r="F11" s="431"/>
      <c r="G11" s="459">
        <v>1</v>
      </c>
      <c r="H11" s="459">
        <v>4</v>
      </c>
      <c r="I11" s="444">
        <f t="shared" ca="1" si="5"/>
        <v>3200909.0685068606</v>
      </c>
      <c r="J11" s="444">
        <f t="array" ref="J11">IFERROR(INDEX('Retirement Calculator'!J:J,MATCH('Isaac 401k'!N11,'Retirement Calculator'!A:A,0),0),0)</f>
        <v>31188.244538569645</v>
      </c>
      <c r="K11" s="444">
        <f t="shared" ca="1" si="2"/>
        <v>13207.170099867879</v>
      </c>
      <c r="L11" s="444">
        <f t="shared" ca="1" si="3"/>
        <v>3182927.9940681588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2317682.8378834953</v>
      </c>
      <c r="C12" s="447">
        <f t="shared" si="0"/>
        <v>364946.93446283572</v>
      </c>
      <c r="D12" s="447">
        <f ca="1">SUMIF(G:G,5,K:K)</f>
        <v>108540.48312265606</v>
      </c>
      <c r="E12" s="447">
        <f t="shared" ca="1" si="1"/>
        <v>2061276.3865433156</v>
      </c>
      <c r="F12" s="431"/>
      <c r="G12" s="459">
        <v>1</v>
      </c>
      <c r="H12" s="459">
        <v>5</v>
      </c>
      <c r="I12" s="444">
        <f t="shared" ca="1" si="5"/>
        <v>3182927.9940681588</v>
      </c>
      <c r="J12" s="444">
        <f t="array" ref="J12">IFERROR(INDEX('Retirement Calculator'!J:J,MATCH('Isaac 401k'!N12,'Retirement Calculator'!A:A,0),0),0)</f>
        <v>31188.244538569645</v>
      </c>
      <c r="K12" s="444">
        <f t="shared" ca="1" si="2"/>
        <v>13132.248956373287</v>
      </c>
      <c r="L12" s="444">
        <f t="shared" ca="1" si="3"/>
        <v>3164871.9984859624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2061276.3865433156</v>
      </c>
      <c r="C13" s="447">
        <f t="shared" si="0"/>
        <v>255368.57616591541</v>
      </c>
      <c r="D13" s="447">
        <f ca="1">SUMIF(G:G,6,K:K)</f>
        <v>96799.605349585327</v>
      </c>
      <c r="E13" s="447">
        <f t="shared" ca="1" si="1"/>
        <v>1902707.4157269855</v>
      </c>
      <c r="F13" s="431"/>
      <c r="G13" s="459">
        <v>1</v>
      </c>
      <c r="H13" s="459">
        <v>6</v>
      </c>
      <c r="I13" s="444">
        <f t="shared" ca="1" si="5"/>
        <v>3164871.9984859624</v>
      </c>
      <c r="J13" s="444">
        <f t="array" ref="J13">IFERROR(INDEX('Retirement Calculator'!J:J,MATCH('Isaac 401k'!N13,'Retirement Calculator'!A:A,0),0),0)</f>
        <v>31188.244538569645</v>
      </c>
      <c r="K13" s="444">
        <f t="shared" ca="1" si="2"/>
        <v>13057.01564144747</v>
      </c>
      <c r="L13" s="444">
        <f t="shared" ca="1" si="3"/>
        <v>3146740.7695888402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1902707.4157269855</v>
      </c>
      <c r="C14" s="447">
        <f t="shared" si="0"/>
        <v>101958.87455022702</v>
      </c>
      <c r="D14" s="447">
        <f ca="1">SUMIF(G:G,7,K:K)</f>
        <v>94542.105700974193</v>
      </c>
      <c r="E14" s="447">
        <f t="shared" ca="1" si="1"/>
        <v>1895290.6468777326</v>
      </c>
      <c r="F14" s="431"/>
      <c r="G14" s="459">
        <v>1</v>
      </c>
      <c r="H14" s="459">
        <v>7</v>
      </c>
      <c r="I14" s="444">
        <f t="shared" ca="1" si="5"/>
        <v>3146740.7695888402</v>
      </c>
      <c r="J14" s="444">
        <f t="array" ref="J14">IFERROR(INDEX('Retirement Calculator'!J:J,MATCH('Isaac 401k'!N14,'Retirement Calculator'!A:A,0),0),0)</f>
        <v>31188.244538569645</v>
      </c>
      <c r="K14" s="444">
        <f t="shared" ca="1" si="2"/>
        <v>12981.468854376126</v>
      </c>
      <c r="L14" s="444">
        <f t="shared" ca="1" si="3"/>
        <v>3128533.9939046465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1895290.6468777326</v>
      </c>
      <c r="C15" s="447">
        <f t="shared" si="0"/>
        <v>101958.87455022702</v>
      </c>
      <c r="D15" s="447">
        <f ca="1">SUMIF(G:G,8,K:K)</f>
        <v>94162.649730496254</v>
      </c>
      <c r="E15" s="447">
        <f t="shared" ca="1" si="1"/>
        <v>1887494.4220580019</v>
      </c>
      <c r="F15" s="431"/>
      <c r="G15" s="459">
        <v>1</v>
      </c>
      <c r="H15" s="459">
        <v>8</v>
      </c>
      <c r="I15" s="444">
        <f t="shared" ca="1" si="5"/>
        <v>3128533.9939046465</v>
      </c>
      <c r="J15" s="444">
        <f t="array" ref="J15">IFERROR(INDEX('Retirement Calculator'!J:J,MATCH('Isaac 401k'!N15,'Retirement Calculator'!A:A,0),0),0)</f>
        <v>31188.244538569645</v>
      </c>
      <c r="K15" s="444">
        <f t="shared" ca="1" si="2"/>
        <v>12905.60728902532</v>
      </c>
      <c r="L15" s="444">
        <f t="shared" ca="1" si="3"/>
        <v>3110251.3566551018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1887494.4220580019</v>
      </c>
      <c r="C16" s="447">
        <f t="shared" si="0"/>
        <v>94521.778950227061</v>
      </c>
      <c r="D16" s="447">
        <f ca="1">SUMIF(G:G,9,K:K)</f>
        <v>93952.314158745474</v>
      </c>
      <c r="E16" s="447">
        <f t="shared" ca="1" si="1"/>
        <v>1886924.9572665205</v>
      </c>
      <c r="F16" s="431"/>
      <c r="G16" s="459">
        <v>1</v>
      </c>
      <c r="H16" s="459">
        <v>9</v>
      </c>
      <c r="I16" s="444">
        <f t="shared" ca="1" si="5"/>
        <v>3110251.3566551018</v>
      </c>
      <c r="J16" s="444">
        <f t="array" ref="J16">IFERROR(INDEX('Retirement Calculator'!J:J,MATCH('Isaac 401k'!N16,'Retirement Calculator'!A:A,0),0),0)</f>
        <v>31188.244538569645</v>
      </c>
      <c r="K16" s="444">
        <f t="shared" ca="1" si="2"/>
        <v>12829.429633818883</v>
      </c>
      <c r="L16" s="444">
        <f t="shared" ca="1" si="3"/>
        <v>3091892.541750351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1886924.9572665205</v>
      </c>
      <c r="C17" s="447">
        <f t="shared" si="0"/>
        <v>93845.679350227059</v>
      </c>
      <c r="D17" s="447">
        <f ca="1">SUMIF(G:G,10,K:K)</f>
        <v>93957.769797929475</v>
      </c>
      <c r="E17" s="447">
        <f t="shared" ca="1" si="1"/>
        <v>1887037.0477142229</v>
      </c>
      <c r="F17" s="431"/>
      <c r="G17" s="459">
        <v>1</v>
      </c>
      <c r="H17" s="459">
        <v>10</v>
      </c>
      <c r="I17" s="444">
        <f t="shared" ca="1" si="5"/>
        <v>3091892.541750351</v>
      </c>
      <c r="J17" s="444">
        <f t="array" ref="J17">IFERROR(INDEX('Retirement Calculator'!J:J,MATCH('Isaac 401k'!N17,'Retirement Calculator'!A:A,0),0),0)</f>
        <v>31188.244538569645</v>
      </c>
      <c r="K17" s="444">
        <f t="shared" ca="1" si="2"/>
        <v>12752.934571715754</v>
      </c>
      <c r="L17" s="444">
        <f t="shared" ca="1" si="3"/>
        <v>3073457.2317834967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1887037.0477142229</v>
      </c>
      <c r="C18" s="447">
        <f t="shared" si="0"/>
        <v>93845.679350227059</v>
      </c>
      <c r="D18" s="447">
        <f ca="1">SUMIF(G:G,11,K:K)</f>
        <v>93963.504557968321</v>
      </c>
      <c r="E18" s="447">
        <f t="shared" ca="1" si="1"/>
        <v>1887154.8729219642</v>
      </c>
      <c r="F18" s="431"/>
      <c r="G18" s="459">
        <v>1</v>
      </c>
      <c r="H18" s="459">
        <v>11</v>
      </c>
      <c r="I18" s="444">
        <f t="shared" ca="1" si="5"/>
        <v>3073457.2317834967</v>
      </c>
      <c r="J18" s="444">
        <f t="array" ref="J18">IFERROR(INDEX('Retirement Calculator'!J:J,MATCH('Isaac 401k'!N18,'Retirement Calculator'!A:A,0),0),0)</f>
        <v>31188.244538569645</v>
      </c>
      <c r="K18" s="444">
        <f t="shared" ca="1" si="2"/>
        <v>12676.120780187195</v>
      </c>
      <c r="L18" s="444">
        <f t="shared" ca="1" si="3"/>
        <v>3054945.1080251141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1887154.8729219642</v>
      </c>
      <c r="C19" s="447">
        <f t="shared" si="0"/>
        <v>93845.679350227059</v>
      </c>
      <c r="D19" s="447">
        <f ca="1">SUMIF(G:G,12,K:K)</f>
        <v>93969.532719214665</v>
      </c>
      <c r="E19" s="447">
        <f t="shared" ca="1" si="1"/>
        <v>1887278.7262909517</v>
      </c>
      <c r="F19" s="431"/>
      <c r="G19" s="459">
        <v>1</v>
      </c>
      <c r="H19" s="459">
        <v>12</v>
      </c>
      <c r="I19" s="444">
        <f t="shared" ca="1" si="5"/>
        <v>3054945.1080251141</v>
      </c>
      <c r="J19" s="444">
        <f t="array" ref="J19">IFERROR(INDEX('Retirement Calculator'!J:J,MATCH('Isaac 401k'!N19,'Retirement Calculator'!A:A,0),0),0)</f>
        <v>31188.244538569645</v>
      </c>
      <c r="K19" s="444">
        <f t="shared" ca="1" si="2"/>
        <v>12598.986931193935</v>
      </c>
      <c r="L19" s="444">
        <f t="shared" ca="1" si="3"/>
        <v>3036355.8504177383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1887278.7262909517</v>
      </c>
      <c r="C20" s="447">
        <f t="shared" si="0"/>
        <v>93845.679350227059</v>
      </c>
      <c r="D20" s="447">
        <f ca="1">SUMIF(G:G,13,K:K)</f>
        <v>93975.869292631134</v>
      </c>
      <c r="E20" s="447">
        <f t="shared" ca="1" si="1"/>
        <v>1887408.9162333556</v>
      </c>
      <c r="F20" s="431"/>
      <c r="G20" s="459">
        <v>2</v>
      </c>
      <c r="H20" s="459">
        <v>13</v>
      </c>
      <c r="I20" s="444">
        <f t="shared" ca="1" si="5"/>
        <v>3036355.8504177383</v>
      </c>
      <c r="J20" s="444">
        <f t="array" ref="J20">IFERROR(INDEX('Retirement Calculator'!J:J,MATCH('Isaac 401k'!N20,'Retirement Calculator'!A:A,0),0),0)</f>
        <v>31188.244538569645</v>
      </c>
      <c r="K20" s="444">
        <f t="shared" ca="1" si="2"/>
        <v>12521.531691163202</v>
      </c>
      <c r="L20" s="444">
        <f t="shared" ca="1" si="3"/>
        <v>3017689.1375703318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1887408.9162333556</v>
      </c>
      <c r="C21" s="447">
        <f t="shared" si="0"/>
        <v>93845.679350227059</v>
      </c>
      <c r="D21" s="447">
        <f ca="1">SUMIF(G:G,14,K:K)</f>
        <v>93982.530057169628</v>
      </c>
      <c r="E21" s="447">
        <f t="shared" ca="1" si="1"/>
        <v>1887545.7669402983</v>
      </c>
      <c r="F21" s="431"/>
      <c r="G21" s="459">
        <v>2</v>
      </c>
      <c r="H21" s="459">
        <v>14</v>
      </c>
      <c r="I21" s="444">
        <f t="shared" ca="1" si="5"/>
        <v>3017689.1375703318</v>
      </c>
      <c r="J21" s="444">
        <f t="array" ref="J21">IFERROR(INDEX('Retirement Calculator'!J:J,MATCH('Isaac 401k'!N21,'Retirement Calculator'!A:A,0),0),0)</f>
        <v>31188.244538569645</v>
      </c>
      <c r="K21" s="444">
        <f t="shared" ca="1" si="2"/>
        <v>12443.753720965675</v>
      </c>
      <c r="L21" s="444">
        <f t="shared" ca="1" si="3"/>
        <v>2998944.6467527277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1887545.7669402983</v>
      </c>
      <c r="C22" s="447">
        <f t="shared" si="0"/>
        <v>93845.679350227059</v>
      </c>
      <c r="D22" s="447">
        <f ca="1">SUMIF(G:G,15,K:K)</f>
        <v>93989.531599063295</v>
      </c>
      <c r="E22" s="447">
        <f t="shared" ca="1" si="1"/>
        <v>1887689.6191891343</v>
      </c>
      <c r="F22" s="431"/>
      <c r="G22" s="459">
        <v>2</v>
      </c>
      <c r="H22" s="459">
        <v>15</v>
      </c>
      <c r="I22" s="444">
        <f t="shared" ca="1" si="5"/>
        <v>2998944.6467527277</v>
      </c>
      <c r="J22" s="444">
        <f t="array" ref="J22">IFERROR(INDEX('Retirement Calculator'!J:J,MATCH('Isaac 401k'!N22,'Retirement Calculator'!A:A,0),0),0)</f>
        <v>31188.244538569645</v>
      </c>
      <c r="K22" s="444">
        <f t="shared" ca="1" si="2"/>
        <v>12365.651675892324</v>
      </c>
      <c r="L22" s="444">
        <f t="shared" ca="1" si="3"/>
        <v>2980122.0538900504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1887689.6191891343</v>
      </c>
      <c r="C23" s="447">
        <f t="shared" si="0"/>
        <v>93845.679350227059</v>
      </c>
      <c r="D23" s="447">
        <f ca="1">SUMIF(G:G,16,K:K)</f>
        <v>93996.891353128318</v>
      </c>
      <c r="E23" s="447">
        <f t="shared" ca="1" si="1"/>
        <v>1887840.8311920355</v>
      </c>
      <c r="F23" s="431"/>
      <c r="G23" s="459">
        <v>2</v>
      </c>
      <c r="H23" s="459">
        <v>16</v>
      </c>
      <c r="I23" s="444">
        <f t="shared" ca="1" si="5"/>
        <v>2980122.0538900504</v>
      </c>
      <c r="J23" s="444">
        <f t="array" ref="J23">IFERROR(INDEX('Retirement Calculator'!J:J,MATCH('Isaac 401k'!N23,'Retirement Calculator'!A:A,0),0),0)</f>
        <v>31188.244538569645</v>
      </c>
      <c r="K23" s="444">
        <f t="shared" ca="1" si="2"/>
        <v>12287.22420563117</v>
      </c>
      <c r="L23" s="444">
        <f t="shared" ca="1" si="3"/>
        <v>2961221.0335571119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1887840.8311920355</v>
      </c>
      <c r="C24" s="447">
        <f t="shared" si="0"/>
        <v>93845.679350227059</v>
      </c>
      <c r="D24" s="447">
        <f ca="1">SUMIF(G:G,17,K:K)</f>
        <v>94004.627646179229</v>
      </c>
      <c r="E24" s="447">
        <f t="shared" ca="1" si="1"/>
        <v>1887999.7794879875</v>
      </c>
      <c r="F24" s="431"/>
      <c r="G24" s="459">
        <v>2</v>
      </c>
      <c r="H24" s="459">
        <v>17</v>
      </c>
      <c r="I24" s="444">
        <f t="shared" ca="1" si="5"/>
        <v>2961221.0335571119</v>
      </c>
      <c r="J24" s="444">
        <f t="array" ref="J24">IFERROR(INDEX('Retirement Calculator'!J:J,MATCH('Isaac 401k'!N24,'Retirement Calculator'!A:A,0),0),0)</f>
        <v>31188.244538569645</v>
      </c>
      <c r="K24" s="444">
        <f t="shared" ca="1" si="2"/>
        <v>12208.469954243925</v>
      </c>
      <c r="L24" s="444">
        <f t="shared" ca="1" si="3"/>
        <v>2942241.2589727859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1887999.7794879875</v>
      </c>
      <c r="C25" s="447">
        <f t="shared" si="0"/>
        <v>93845.679350227059</v>
      </c>
      <c r="D25" s="447">
        <f ca="1">SUMIF(G:G,18,K:K)</f>
        <v>94012.759742665206</v>
      </c>
      <c r="E25" s="447">
        <f t="shared" ca="1" si="1"/>
        <v>1888166.8598804255</v>
      </c>
      <c r="F25" s="431"/>
      <c r="G25" s="459">
        <v>2</v>
      </c>
      <c r="H25" s="459">
        <v>18</v>
      </c>
      <c r="I25" s="444">
        <f t="shared" ca="1" si="5"/>
        <v>2942241.2589727859</v>
      </c>
      <c r="J25" s="444">
        <f t="array" ref="J25">IFERROR(INDEX('Retirement Calculator'!J:J,MATCH('Isaac 401k'!N25,'Retirement Calculator'!A:A,0),0),0)</f>
        <v>31188.244538569645</v>
      </c>
      <c r="K25" s="444">
        <f t="shared" ca="1" si="2"/>
        <v>12129.387560142566</v>
      </c>
      <c r="L25" s="444">
        <f t="shared" ca="1" si="3"/>
        <v>2923182.4019943587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1888166.8598804255</v>
      </c>
      <c r="C26" s="447">
        <f t="shared" si="0"/>
        <v>93845.679350227059</v>
      </c>
      <c r="D26" s="447">
        <f ca="1">SUMIF(G:G,19,K:K)</f>
        <v>94021.307892641125</v>
      </c>
      <c r="E26" s="447">
        <f t="shared" ca="1" si="1"/>
        <v>1888342.4884228394</v>
      </c>
      <c r="F26" s="431"/>
      <c r="G26" s="459">
        <v>2</v>
      </c>
      <c r="H26" s="459">
        <v>19</v>
      </c>
      <c r="I26" s="444">
        <f t="shared" ca="1" si="5"/>
        <v>2923182.4019943587</v>
      </c>
      <c r="J26" s="444">
        <f t="array" ref="J26">IFERROR(INDEX('Retirement Calculator'!J:J,MATCH('Isaac 401k'!N26,'Retirement Calculator'!A:A,0),0),0)</f>
        <v>31188.244538569645</v>
      </c>
      <c r="K26" s="444">
        <f t="shared" ca="1" si="2"/>
        <v>12049.975656065788</v>
      </c>
      <c r="L26" s="444">
        <f t="shared" ca="1" si="3"/>
        <v>2904044.1331118545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1888342.4884228394</v>
      </c>
      <c r="C27" s="447">
        <f t="shared" si="0"/>
        <v>93845.679350227059</v>
      </c>
      <c r="D27" s="447">
        <f ca="1">SUMIF(G:G,20,K:K)</f>
        <v>94030.293382193253</v>
      </c>
      <c r="E27" s="447">
        <f t="shared" ca="1" si="1"/>
        <v>1888527.1024548055</v>
      </c>
      <c r="F27" s="431"/>
      <c r="G27" s="459">
        <v>2</v>
      </c>
      <c r="H27" s="459">
        <v>20</v>
      </c>
      <c r="I27" s="444">
        <f t="shared" ca="1" si="5"/>
        <v>2904044.1331118545</v>
      </c>
      <c r="J27" s="444">
        <f t="array" ref="J27">IFERROR(INDEX('Retirement Calculator'!J:J,MATCH('Isaac 401k'!N27,'Retirement Calculator'!A:A,0),0),0)</f>
        <v>31188.244538569645</v>
      </c>
      <c r="K27" s="444">
        <f t="shared" ca="1" si="2"/>
        <v>11970.232869055353</v>
      </c>
      <c r="L27" s="444">
        <f t="shared" ca="1" si="3"/>
        <v>2884826.1214423398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1888527.1024548055</v>
      </c>
      <c r="C28" s="447">
        <f t="shared" si="0"/>
        <v>93845.679350227059</v>
      </c>
      <c r="D28" s="447">
        <f ca="1">SUMIF(G:G,21,K:K)</f>
        <v>94039.738586444248</v>
      </c>
      <c r="E28" s="447">
        <f t="shared" ca="1" si="1"/>
        <v>1888721.1616910226</v>
      </c>
      <c r="F28" s="431"/>
      <c r="G28" s="459">
        <v>2</v>
      </c>
      <c r="H28" s="459">
        <v>21</v>
      </c>
      <c r="I28" s="444">
        <f t="shared" ca="1" si="5"/>
        <v>2884826.1214423398</v>
      </c>
      <c r="J28" s="444">
        <f t="array" ref="J28">IFERROR(INDEX('Retirement Calculator'!J:J,MATCH('Isaac 401k'!N28,'Retirement Calculator'!A:A,0),0),0)</f>
        <v>31188.244538569645</v>
      </c>
      <c r="K28" s="444">
        <f t="shared" ca="1" si="2"/>
        <v>11890.157820432374</v>
      </c>
      <c r="L28" s="444">
        <f t="shared" ca="1" si="3"/>
        <v>2865528.0347242025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1888721.1616910226</v>
      </c>
      <c r="C29" s="447">
        <f t="shared" si="0"/>
        <v>93845.679350227059</v>
      </c>
      <c r="D29" s="447">
        <f ca="1">SUMIF(G:G,22,K:K)</f>
        <v>94049.667025270595</v>
      </c>
      <c r="E29" s="447">
        <f t="shared" ca="1" si="1"/>
        <v>1888925.1493660661</v>
      </c>
      <c r="F29" s="431"/>
      <c r="G29" s="459">
        <v>2</v>
      </c>
      <c r="H29" s="459">
        <v>22</v>
      </c>
      <c r="I29" s="444">
        <f t="shared" ca="1" si="5"/>
        <v>2865528.0347242025</v>
      </c>
      <c r="J29" s="444">
        <f t="array" ref="J29">IFERROR(INDEX('Retirement Calculator'!J:J,MATCH('Isaac 401k'!N29,'Retirement Calculator'!A:A,0),0),0)</f>
        <v>31188.244538569645</v>
      </c>
      <c r="K29" s="444">
        <f t="shared" ca="1" si="2"/>
        <v>11809.749125773469</v>
      </c>
      <c r="L29" s="444">
        <f t="shared" ca="1" si="3"/>
        <v>2846149.5393114062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1888925.1493660661</v>
      </c>
      <c r="C30" s="447">
        <f t="shared" si="0"/>
        <v>93845.679350227059</v>
      </c>
      <c r="D30" s="447">
        <f ca="1">SUMIF(G:G,23,K:K)</f>
        <v>94060.10342187027</v>
      </c>
      <c r="E30" s="447">
        <f t="shared" ca="1" si="1"/>
        <v>1889139.5734377094</v>
      </c>
      <c r="F30" s="431"/>
      <c r="G30" s="459">
        <v>2</v>
      </c>
      <c r="H30" s="459">
        <v>23</v>
      </c>
      <c r="I30" s="444">
        <f t="shared" ca="1" si="5"/>
        <v>2846149.5393114062</v>
      </c>
      <c r="J30" s="444">
        <f t="array" ref="J30">IFERROR(INDEX('Retirement Calculator'!J:J,MATCH('Isaac 401k'!N30,'Retirement Calculator'!A:A,0),0),0)</f>
        <v>31188.244538569645</v>
      </c>
      <c r="K30" s="444">
        <f t="shared" ca="1" si="2"/>
        <v>11729.005394886819</v>
      </c>
      <c r="L30" s="444">
        <f t="shared" ca="1" si="3"/>
        <v>2826690.3001677231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1889139.5734377094</v>
      </c>
      <c r="C31" s="447">
        <f t="shared" si="0"/>
        <v>93845.679350227059</v>
      </c>
      <c r="D31" s="447">
        <f ca="1">SUMIF(G:G,24,K:K)</f>
        <v>94071.073764327084</v>
      </c>
      <c r="E31" s="447">
        <f t="shared" ca="1" si="1"/>
        <v>1889364.9678518092</v>
      </c>
      <c r="F31" s="431"/>
      <c r="G31" s="459">
        <v>2</v>
      </c>
      <c r="H31" s="459">
        <v>24</v>
      </c>
      <c r="I31" s="444">
        <f t="shared" ca="1" si="5"/>
        <v>2826690.3001677231</v>
      </c>
      <c r="J31" s="444">
        <f t="array" ref="J31">IFERROR(INDEX('Retirement Calculator'!J:J,MATCH('Isaac 401k'!N31,'Retirement Calculator'!A:A,0),0),0)</f>
        <v>31188.244538569645</v>
      </c>
      <c r="K31" s="444">
        <f t="shared" ca="1" si="2"/>
        <v>11647.925231788138</v>
      </c>
      <c r="L31" s="444">
        <f t="shared" ca="1" si="3"/>
        <v>2807149.9808609416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1889364.9678518092</v>
      </c>
      <c r="C32" s="447">
        <f t="shared" si="0"/>
        <v>93845.679350227059</v>
      </c>
      <c r="D32" s="447">
        <f ca="1">SUMIF(G:G,25,K:K)</f>
        <v>94082.605370324411</v>
      </c>
      <c r="E32" s="447">
        <f t="shared" ca="1" si="1"/>
        <v>1889601.8938719064</v>
      </c>
      <c r="F32" s="431"/>
      <c r="G32" s="459">
        <v>3</v>
      </c>
      <c r="H32" s="459">
        <v>25</v>
      </c>
      <c r="I32" s="444">
        <f t="shared" ca="1" si="5"/>
        <v>2807149.9808609416</v>
      </c>
      <c r="J32" s="444">
        <f t="array" ref="J32">IFERROR(INDEX('Retirement Calculator'!J:J,MATCH('Isaac 401k'!N32,'Retirement Calculator'!A:A,0),0),0)</f>
        <v>31188.244538569645</v>
      </c>
      <c r="K32" s="444">
        <f t="shared" ca="1" si="2"/>
        <v>11566.507234676548</v>
      </c>
      <c r="L32" s="444">
        <f t="shared" ca="1" si="3"/>
        <v>2787528.2435570485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1889601.8938719064</v>
      </c>
      <c r="C33" s="447">
        <f t="shared" si="0"/>
        <v>93845.679350227059</v>
      </c>
      <c r="D33" s="447">
        <f ca="1">SUMIF(G:G,26,K:K)</f>
        <v>94094.726955170176</v>
      </c>
      <c r="E33" s="447">
        <f t="shared" ca="1" si="1"/>
        <v>1889850.9414768496</v>
      </c>
      <c r="F33" s="431"/>
      <c r="G33" s="459">
        <v>3</v>
      </c>
      <c r="H33" s="459">
        <v>26</v>
      </c>
      <c r="I33" s="444">
        <f t="shared" ca="1" si="5"/>
        <v>2787528.2435570485</v>
      </c>
      <c r="J33" s="444">
        <f t="array" ref="J33">IFERROR(INDEX('Retirement Calculator'!J:J,MATCH('Isaac 401k'!N33,'Retirement Calculator'!A:A,0),0),0)</f>
        <v>31188.244538569645</v>
      </c>
      <c r="K33" s="444">
        <f t="shared" ca="1" si="2"/>
        <v>11484.749995910328</v>
      </c>
      <c r="L33" s="444">
        <f t="shared" ca="1" si="3"/>
        <v>2767824.7490143888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1889850.9414768496</v>
      </c>
      <c r="C34" s="447">
        <f t="shared" si="0"/>
        <v>93845.679350227059</v>
      </c>
      <c r="D34" s="447">
        <f ca="1">SUMIF(G:G,27,K:K)</f>
        <v>94107.468703301958</v>
      </c>
      <c r="E34" s="447">
        <f t="shared" ca="1" si="1"/>
        <v>1890112.7308299243</v>
      </c>
      <c r="F34" s="431"/>
      <c r="G34" s="459">
        <v>3</v>
      </c>
      <c r="H34" s="459">
        <v>27</v>
      </c>
      <c r="I34" s="444">
        <f t="shared" ca="1" si="5"/>
        <v>2767824.7490143888</v>
      </c>
      <c r="J34" s="444">
        <f t="array" ref="J34">IFERROR(INDEX('Retirement Calculator'!J:J,MATCH('Isaac 401k'!N34,'Retirement Calculator'!A:A,0),0),0)</f>
        <v>31188.244538569645</v>
      </c>
      <c r="K34" s="444">
        <f t="shared" ca="1" si="2"/>
        <v>11402.65210198258</v>
      </c>
      <c r="L34" s="444">
        <f t="shared" ca="1" si="3"/>
        <v>2748039.1565778013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1890112.7308299243</v>
      </c>
      <c r="C35" s="447">
        <f t="shared" si="0"/>
        <v>93845.679350227059</v>
      </c>
      <c r="D35" s="447">
        <f ca="1">SUMIF(G:G,28,K:K)</f>
        <v>94120.862343450499</v>
      </c>
      <c r="E35" s="447">
        <f t="shared" ca="1" si="1"/>
        <v>1890387.9138231478</v>
      </c>
      <c r="F35" s="431"/>
      <c r="G35" s="459">
        <v>3</v>
      </c>
      <c r="H35" s="459">
        <v>28</v>
      </c>
      <c r="I35" s="444">
        <f t="shared" ca="1" si="5"/>
        <v>2748039.1565778013</v>
      </c>
      <c r="J35" s="444">
        <f t="array" ref="J35">IFERROR(INDEX('Retirement Calculator'!J:J,MATCH('Isaac 401k'!N35,'Retirement Calculator'!A:A,0),0),0)</f>
        <v>31188.244538569645</v>
      </c>
      <c r="K35" s="444">
        <f t="shared" ca="1" si="2"/>
        <v>11320.212133496798</v>
      </c>
      <c r="L35" s="444">
        <f t="shared" ca="1" si="3"/>
        <v>2728171.1241727285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1890387.9138231478</v>
      </c>
      <c r="C36" s="447">
        <f t="shared" si="0"/>
        <v>93845.679350227059</v>
      </c>
      <c r="D36" s="447">
        <f ca="1">SUMIF(G:G,29,K:K)</f>
        <v>94134.941227648582</v>
      </c>
      <c r="E36" s="447">
        <f t="shared" ca="1" si="1"/>
        <v>1890677.1757005693</v>
      </c>
      <c r="F36" s="431"/>
      <c r="G36" s="459">
        <v>3</v>
      </c>
      <c r="H36" s="459">
        <v>29</v>
      </c>
      <c r="I36" s="444">
        <f t="shared" ca="1" si="5"/>
        <v>2728171.1241727285</v>
      </c>
      <c r="J36" s="444">
        <f t="array" ref="J36">IFERROR(INDEX('Retirement Calculator'!J:J,MATCH('Isaac 401k'!N36,'Retirement Calculator'!A:A,0),0),0)</f>
        <v>31188.244538569645</v>
      </c>
      <c r="K36" s="444">
        <f t="shared" ca="1" si="2"/>
        <v>11237.428665142328</v>
      </c>
      <c r="L36" s="444">
        <f t="shared" ca="1" si="3"/>
        <v>2708220.3082993012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1890677.1757005693</v>
      </c>
      <c r="C37" s="447">
        <f t="shared" si="0"/>
        <v>93845.679350227059</v>
      </c>
      <c r="D37" s="447">
        <f ca="1">SUMIF(G:G,30,K:K)</f>
        <v>94149.740414282322</v>
      </c>
      <c r="E37" s="447">
        <f t="shared" ca="1" si="1"/>
        <v>1890981.2367646245</v>
      </c>
      <c r="F37" s="431"/>
      <c r="G37" s="459">
        <v>3</v>
      </c>
      <c r="H37" s="459">
        <v>30</v>
      </c>
      <c r="I37" s="444">
        <f t="shared" ca="1" si="5"/>
        <v>2708220.3082993012</v>
      </c>
      <c r="J37" s="444">
        <f t="array" ref="J37">IFERROR(INDEX('Retirement Calculator'!J:J,MATCH('Isaac 401k'!N37,'Retirement Calculator'!A:A,0),0),0)</f>
        <v>31188.244538569645</v>
      </c>
      <c r="K37" s="444">
        <f t="shared" ca="1" si="2"/>
        <v>11154.300265669714</v>
      </c>
      <c r="L37" s="444">
        <f t="shared" ca="1" si="3"/>
        <v>2688186.3640264012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1890981.2367646245</v>
      </c>
      <c r="C38" s="447">
        <f t="shared" si="0"/>
        <v>93845.679350227059</v>
      </c>
      <c r="D38" s="447">
        <f ca="1">SUMIF(G:G,31,K:K)</f>
        <v>94165.296755391333</v>
      </c>
      <c r="E38" s="447">
        <f t="shared" ca="1" si="1"/>
        <v>1891300.8541697888</v>
      </c>
      <c r="F38" s="431"/>
      <c r="G38" s="459">
        <v>3</v>
      </c>
      <c r="H38" s="459">
        <v>31</v>
      </c>
      <c r="I38" s="444">
        <f t="shared" ca="1" si="5"/>
        <v>2688186.3640264012</v>
      </c>
      <c r="J38" s="444">
        <f t="array" ref="J38">IFERROR(INDEX('Retirement Calculator'!J:J,MATCH('Isaac 401k'!N38,'Retirement Calculator'!A:A,0),0),0)</f>
        <v>31188.244538569645</v>
      </c>
      <c r="K38" s="444">
        <f t="shared" ca="1" si="2"/>
        <v>11070.825497865964</v>
      </c>
      <c r="L38" s="444">
        <f t="shared" ca="1" si="3"/>
        <v>2668068.9449856975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1891300.8541697888</v>
      </c>
      <c r="C39" s="447">
        <f t="shared" si="0"/>
        <v>93845.679350227059</v>
      </c>
      <c r="D39" s="447">
        <f ca="1">SUMIF(G:G,32,K:K)</f>
        <v>94181.648988435598</v>
      </c>
      <c r="E39" s="447">
        <f t="shared" ca="1" si="1"/>
        <v>1891636.8238079972</v>
      </c>
      <c r="F39" s="431"/>
      <c r="G39" s="459">
        <v>3</v>
      </c>
      <c r="H39" s="459">
        <v>32</v>
      </c>
      <c r="I39" s="444">
        <f t="shared" ca="1" si="5"/>
        <v>2668068.9449856975</v>
      </c>
      <c r="J39" s="444">
        <f t="array" ref="J39">IFERROR(INDEX('Retirement Calculator'!J:J,MATCH('Isaac 401k'!N39,'Retirement Calculator'!A:A,0),0),0)</f>
        <v>31188.244538569645</v>
      </c>
      <c r="K39" s="444">
        <f t="shared" ca="1" si="2"/>
        <v>10987.002918529699</v>
      </c>
      <c r="L39" s="444">
        <f t="shared" ca="1" si="3"/>
        <v>2647867.7033656575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1891636.8238079972</v>
      </c>
      <c r="C40" s="447">
        <f t="shared" si="0"/>
        <v>93845.679350227059</v>
      </c>
      <c r="D40" s="447">
        <f ca="1">SUMIF(G:G,33,K:K)</f>
        <v>94198.837832756981</v>
      </c>
      <c r="E40" s="447">
        <f t="shared" ca="1" si="1"/>
        <v>1891989.9822905271</v>
      </c>
      <c r="F40" s="431"/>
      <c r="G40" s="459">
        <v>3</v>
      </c>
      <c r="H40" s="459">
        <v>33</v>
      </c>
      <c r="I40" s="444">
        <f t="shared" ca="1" si="5"/>
        <v>2647867.7033656575</v>
      </c>
      <c r="J40" s="444">
        <f t="array" ref="J40">IFERROR(INDEX('Retirement Calculator'!J:J,MATCH('Isaac 401k'!N40,'Retirement Calculator'!A:A,0),0),0)</f>
        <v>31188.244538569645</v>
      </c>
      <c r="K40" s="444">
        <f t="shared" ca="1" si="2"/>
        <v>10902.831078446199</v>
      </c>
      <c r="L40" s="444">
        <f t="shared" ca="1" si="3"/>
        <v>2627582.2899055337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1891989.9822905271</v>
      </c>
      <c r="C41" s="447">
        <f t="shared" si="0"/>
        <v>93845.679350227059</v>
      </c>
      <c r="D41" s="447">
        <f ca="1">SUMIF(G:G,34,K:K)</f>
        <v>94216.906090976263</v>
      </c>
      <c r="E41" s="447">
        <f t="shared" ca="1" si="1"/>
        <v>1892361.2090312762</v>
      </c>
      <c r="F41" s="431"/>
      <c r="G41" s="459">
        <v>3</v>
      </c>
      <c r="H41" s="459">
        <v>34</v>
      </c>
      <c r="I41" s="444">
        <f t="shared" ca="1" si="5"/>
        <v>2627582.2899055337</v>
      </c>
      <c r="J41" s="444">
        <f t="array" ref="J41">IFERROR(INDEX('Retirement Calculator'!J:J,MATCH('Isaac 401k'!N41,'Retirement Calculator'!A:A,0),0),0)</f>
        <v>31188.244538569645</v>
      </c>
      <c r="K41" s="444">
        <f t="shared" ca="1" si="2"/>
        <v>10818.308522362349</v>
      </c>
      <c r="L41" s="444">
        <f t="shared" ca="1" si="3"/>
        <v>2607212.3538893261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1892361.2090312762</v>
      </c>
      <c r="C42" s="447">
        <f t="shared" si="0"/>
        <v>93845.679350227059</v>
      </c>
      <c r="D42" s="447">
        <f ca="1">SUMIF(G:G,35,K:K)</f>
        <v>94235.898755577393</v>
      </c>
      <c r="E42" s="447">
        <f t="shared" ca="1" si="1"/>
        <v>1892751.4284366264</v>
      </c>
      <c r="F42" s="431"/>
      <c r="G42" s="459">
        <v>3</v>
      </c>
      <c r="H42" s="459">
        <v>35</v>
      </c>
      <c r="I42" s="444">
        <f t="shared" ca="1" si="5"/>
        <v>2607212.3538893261</v>
      </c>
      <c r="J42" s="444">
        <f t="array" ref="J42">IFERROR(INDEX('Retirement Calculator'!J:J,MATCH('Isaac 401k'!N42,'Retirement Calculator'!A:A,0),0),0)</f>
        <v>31188.244538569645</v>
      </c>
      <c r="K42" s="444">
        <f t="shared" ca="1" si="2"/>
        <v>10733.433788961484</v>
      </c>
      <c r="L42" s="444">
        <f t="shared" ca="1" si="3"/>
        <v>2586757.5431397175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1892751.4284366264</v>
      </c>
      <c r="C43" s="447">
        <f t="shared" si="0"/>
        <v>93845.679350227059</v>
      </c>
      <c r="D43" s="447">
        <f ca="1">SUMIF(G:G,36,K:K)</f>
        <v>94255.863120945389</v>
      </c>
      <c r="E43" s="447">
        <f t="shared" ca="1" si="1"/>
        <v>1893161.6122073447</v>
      </c>
      <c r="F43" s="431"/>
      <c r="G43" s="459">
        <v>3</v>
      </c>
      <c r="H43" s="459">
        <v>36</v>
      </c>
      <c r="I43" s="444">
        <f t="shared" ca="1" si="5"/>
        <v>2586757.5431397175</v>
      </c>
      <c r="J43" s="444">
        <f t="array" ref="J43">IFERROR(INDEX('Retirement Calculator'!J:J,MATCH('Isaac 401k'!N43,'Retirement Calculator'!A:A,0),0),0)</f>
        <v>31188.244538569645</v>
      </c>
      <c r="K43" s="444">
        <f t="shared" ca="1" si="2"/>
        <v>10648.205410838116</v>
      </c>
      <c r="L43" s="444">
        <f t="shared" ca="1" si="3"/>
        <v>2566217.5040119858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1893161.6122073447</v>
      </c>
      <c r="C44" s="447">
        <f t="shared" si="0"/>
        <v>93845.679350227059</v>
      </c>
      <c r="D44" s="447">
        <f ca="1">SUMIF(G:G,37,K:K)</f>
        <v>94276.848901135629</v>
      </c>
      <c r="E44" s="447">
        <f t="shared" ca="1" si="1"/>
        <v>1893592.7817582532</v>
      </c>
      <c r="F44" s="431"/>
      <c r="G44" s="459">
        <v>4</v>
      </c>
      <c r="H44" s="459">
        <v>37</v>
      </c>
      <c r="I44" s="444">
        <f t="shared" ca="1" si="5"/>
        <v>2566217.5040119858</v>
      </c>
      <c r="J44" s="444">
        <f t="array" ref="J44">IFERROR(INDEX('Retirement Calculator'!J:J,MATCH('Isaac 401k'!N44,'Retirement Calculator'!A:A,0),0),0)</f>
        <v>31188.244538569645</v>
      </c>
      <c r="K44" s="444">
        <f t="shared" ca="1" si="2"/>
        <v>10562.621914472567</v>
      </c>
      <c r="L44" s="444">
        <f t="shared" ca="1" si="3"/>
        <v>2545591.8813878885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1893592.7817582532</v>
      </c>
      <c r="C45" s="447">
        <f t="shared" si="0"/>
        <v>93845.679350227059</v>
      </c>
      <c r="D45" s="447">
        <f ca="1">SUMIF(G:G,38,K:K)</f>
        <v>94298.908353668929</v>
      </c>
      <c r="E45" s="447">
        <f t="shared" ca="1" si="1"/>
        <v>1894046.010761695</v>
      </c>
      <c r="F45" s="431"/>
      <c r="G45" s="459">
        <v>4</v>
      </c>
      <c r="H45" s="459">
        <v>38</v>
      </c>
      <c r="I45" s="444">
        <f t="shared" ca="1" si="5"/>
        <v>2545591.8813878885</v>
      </c>
      <c r="J45" s="444">
        <f t="array" ref="J45">IFERROR(INDEX('Retirement Calculator'!J:J,MATCH('Isaac 401k'!N45,'Retirement Calculator'!A:A,0),0),0)</f>
        <v>31188.244538569645</v>
      </c>
      <c r="K45" s="444">
        <f t="shared" ca="1" si="2"/>
        <v>10476.681820205495</v>
      </c>
      <c r="L45" s="444">
        <f t="shared" ca="1" si="3"/>
        <v>2524880.318669524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1894046.010761695</v>
      </c>
      <c r="C46" s="447">
        <f t="shared" si="0"/>
        <v>93845.679350227059</v>
      </c>
      <c r="D46" s="447">
        <f ca="1">SUMIF(G:G,39,K:K)</f>
        <v>94322.096409660051</v>
      </c>
      <c r="E46" s="447">
        <f t="shared" ca="1" si="1"/>
        <v>1894522.4278211279</v>
      </c>
      <c r="F46" s="431"/>
      <c r="G46" s="459">
        <v>4</v>
      </c>
      <c r="H46" s="459">
        <v>39</v>
      </c>
      <c r="I46" s="444">
        <f t="shared" ca="1" si="5"/>
        <v>2524880.318669524</v>
      </c>
      <c r="J46" s="444">
        <f t="array" ref="J46">IFERROR(INDEX('Retirement Calculator'!J:J,MATCH('Isaac 401k'!N46,'Retirement Calculator'!A:A,0),0),0)</f>
        <v>31188.244538569645</v>
      </c>
      <c r="K46" s="444">
        <f t="shared" ca="1" si="2"/>
        <v>10390.383642212309</v>
      </c>
      <c r="L46" s="444">
        <f t="shared" ca="1" si="3"/>
        <v>2504082.4577731667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1894522.4278211279</v>
      </c>
      <c r="C47" s="447">
        <f t="shared" si="0"/>
        <v>93845.679350227059</v>
      </c>
      <c r="D47" s="447">
        <f ca="1">SUMIF(G:G,40,K:K)</f>
        <v>94346.470810603874</v>
      </c>
      <c r="E47" s="447">
        <f t="shared" ca="1" si="1"/>
        <v>1895023.2192815046</v>
      </c>
      <c r="F47" s="431"/>
      <c r="G47" s="459">
        <v>4</v>
      </c>
      <c r="H47" s="459">
        <v>40</v>
      </c>
      <c r="I47" s="444">
        <f t="shared" ca="1" si="5"/>
        <v>2504082.4577731667</v>
      </c>
      <c r="J47" s="444">
        <f t="array" ref="J47">IFERROR(INDEX('Retirement Calculator'!J:J,MATCH('Isaac 401k'!N47,'Retirement Calculator'!A:A,0),0),0)</f>
        <v>31188.244538569645</v>
      </c>
      <c r="K47" s="444">
        <f t="shared" ca="1" si="2"/>
        <v>10303.725888477487</v>
      </c>
      <c r="L47" s="444">
        <f t="shared" ca="1" si="3"/>
        <v>2483197.9391230745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1895023.2192815046</v>
      </c>
      <c r="C48" s="447">
        <f t="shared" si="0"/>
        <v>93845.679350227059</v>
      </c>
      <c r="D48" s="447">
        <f ca="1">SUMIF(G:G,41,K:K)</f>
        <v>94372.092252159695</v>
      </c>
      <c r="E48" s="447">
        <f t="shared" ca="1" si="1"/>
        <v>1895549.6321834372</v>
      </c>
      <c r="F48" s="431"/>
      <c r="G48" s="459">
        <v>4</v>
      </c>
      <c r="H48" s="459">
        <v>41</v>
      </c>
      <c r="I48" s="444">
        <f t="shared" ca="1" si="5"/>
        <v>2483197.9391230745</v>
      </c>
      <c r="J48" s="444">
        <f t="array" ref="J48">IFERROR(INDEX('Retirement Calculator'!J:J,MATCH('Isaac 401k'!N48,'Retirement Calculator'!A:A,0),0),0)</f>
        <v>31188.244538569645</v>
      </c>
      <c r="K48" s="444">
        <f t="shared" ca="1" si="2"/>
        <v>10216.707060768769</v>
      </c>
      <c r="L48" s="444">
        <f t="shared" ca="1" si="3"/>
        <v>2462226.4016452734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1895549.6321834372</v>
      </c>
      <c r="C49" s="447">
        <f t="shared" si="0"/>
        <v>93845.679350227059</v>
      </c>
      <c r="D49" s="447">
        <f ca="1">SUMIF(G:G,42,K:K)</f>
        <v>94399.024535292032</v>
      </c>
      <c r="E49" s="447">
        <f t="shared" ca="1" si="1"/>
        <v>1896102.9773685022</v>
      </c>
      <c r="F49" s="431"/>
      <c r="G49" s="459">
        <v>4</v>
      </c>
      <c r="H49" s="459">
        <v>42</v>
      </c>
      <c r="I49" s="444">
        <f t="shared" ca="1" si="5"/>
        <v>2462226.4016452734</v>
      </c>
      <c r="J49" s="444">
        <f t="array" ref="J49">IFERROR(INDEX('Retirement Calculator'!J:J,MATCH('Isaac 401k'!N49,'Retirement Calculator'!A:A,0),0),0)</f>
        <v>31188.244538569645</v>
      </c>
      <c r="K49" s="444">
        <f t="shared" ca="1" si="2"/>
        <v>10129.325654611264</v>
      </c>
      <c r="L49" s="444">
        <f t="shared" ca="1" si="3"/>
        <v>2441167.4827613151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1896102.9773685022</v>
      </c>
      <c r="C50" s="447">
        <f t="shared" si="0"/>
        <v>93845.679350227059</v>
      </c>
      <c r="D50" s="447">
        <f ca="1">SUMIF(G:G,43,K:K)</f>
        <v>94427.334725143664</v>
      </c>
      <c r="E50" s="447">
        <f t="shared" ca="1" si="1"/>
        <v>1896684.6327434187</v>
      </c>
      <c r="F50" s="431"/>
      <c r="G50" s="459">
        <v>4</v>
      </c>
      <c r="H50" s="459">
        <v>43</v>
      </c>
      <c r="I50" s="444">
        <f t="shared" ca="1" si="5"/>
        <v>2441167.4827613151</v>
      </c>
      <c r="J50" s="444">
        <f t="array" ref="J50">IFERROR(INDEX('Retirement Calculator'!J:J,MATCH('Isaac 401k'!N50,'Retirement Calculator'!A:A,0),0),0)</f>
        <v>30412.244538569641</v>
      </c>
      <c r="K50" s="444">
        <f t="shared" ca="1" si="2"/>
        <v>10044.813492594772</v>
      </c>
      <c r="L50" s="444">
        <f t="shared" ca="1" si="3"/>
        <v>2420800.05171534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1896684.6327434187</v>
      </c>
      <c r="C51" s="447">
        <f t="shared" si="0"/>
        <v>93845.679350227059</v>
      </c>
      <c r="D51" s="447">
        <f ca="1">SUMIF(G:G,44,K:K)</f>
        <v>94457.0933180375</v>
      </c>
      <c r="E51" s="447">
        <f t="shared" ca="1" si="1"/>
        <v>1897296.046711229</v>
      </c>
      <c r="F51" s="431"/>
      <c r="G51" s="459">
        <v>4</v>
      </c>
      <c r="H51" s="459">
        <v>44</v>
      </c>
      <c r="I51" s="444">
        <f t="shared" ca="1" si="5"/>
        <v>2420800.05171534</v>
      </c>
      <c r="J51" s="444">
        <f t="array" ref="J51">IFERROR(INDEX('Retirement Calculator'!J:J,MATCH('Isaac 401k'!N51,'Retirement Calculator'!A:A,0),0),0)</f>
        <v>30412.244538569641</v>
      </c>
      <c r="K51" s="444">
        <f t="shared" ca="1" si="2"/>
        <v>9959.9491965698762</v>
      </c>
      <c r="L51" s="444">
        <f t="shared" ca="1" si="3"/>
        <v>2400347.7563733403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1897296.046711229</v>
      </c>
      <c r="C52" s="447">
        <f t="shared" si="0"/>
        <v>93845.679350227059</v>
      </c>
      <c r="D52" s="447">
        <f ca="1">SUMIF(G:G,45,K:K)</f>
        <v>94488.374417022089</v>
      </c>
      <c r="E52" s="447">
        <f t="shared" ca="1" si="1"/>
        <v>1897938.741778024</v>
      </c>
      <c r="F52" s="431"/>
      <c r="G52" s="459">
        <v>4</v>
      </c>
      <c r="H52" s="459">
        <v>45</v>
      </c>
      <c r="I52" s="444">
        <f t="shared" ca="1" si="5"/>
        <v>2400347.7563733403</v>
      </c>
      <c r="J52" s="444">
        <f t="array" ref="J52">IFERROR(INDEX('Retirement Calculator'!J:J,MATCH('Isaac 401k'!N52,'Retirement Calculator'!A:A,0),0),0)</f>
        <v>30412.244538569641</v>
      </c>
      <c r="K52" s="444">
        <f t="shared" ca="1" si="2"/>
        <v>9874.7312993115429</v>
      </c>
      <c r="L52" s="444">
        <f t="shared" ca="1" si="3"/>
        <v>2379810.2431340818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1897938.741778024</v>
      </c>
      <c r="C53" s="447">
        <f t="shared" si="0"/>
        <v>93845.679350227059</v>
      </c>
      <c r="D53" s="447">
        <f ca="1">SUMIF(G:G,46,K:K)</f>
        <v>94521.255916398557</v>
      </c>
      <c r="E53" s="447">
        <f t="shared" ca="1" si="1"/>
        <v>1898614.3183441954</v>
      </c>
      <c r="F53" s="431"/>
      <c r="G53" s="459">
        <v>4</v>
      </c>
      <c r="H53" s="459">
        <v>46</v>
      </c>
      <c r="I53" s="444">
        <f t="shared" ca="1" si="5"/>
        <v>2379810.2431340818</v>
      </c>
      <c r="J53" s="444">
        <f t="array" ref="J53">IFERROR(INDEX('Retirement Calculator'!J:J,MATCH('Isaac 401k'!N53,'Retirement Calculator'!A:A,0),0),0)</f>
        <v>30412.244538569641</v>
      </c>
      <c r="K53" s="444">
        <f t="shared" ca="1" si="2"/>
        <v>9789.1583274813001</v>
      </c>
      <c r="L53" s="444">
        <f t="shared" ca="1" si="3"/>
        <v>2359187.1569229933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1898614.3183441954</v>
      </c>
      <c r="C54" s="447">
        <f t="shared" si="0"/>
        <v>93845.679350227059</v>
      </c>
      <c r="D54" s="447">
        <f ca="1">SUMIF(G:G,47,K:K)</f>
        <v>94555.819695688318</v>
      </c>
      <c r="E54" s="447">
        <f t="shared" ca="1" si="1"/>
        <v>1899324.4586896566</v>
      </c>
      <c r="F54" s="431"/>
      <c r="G54" s="459">
        <v>4</v>
      </c>
      <c r="H54" s="459">
        <v>47</v>
      </c>
      <c r="I54" s="444">
        <f t="shared" ca="1" si="5"/>
        <v>2359187.1569229933</v>
      </c>
      <c r="J54" s="444">
        <f t="array" ref="J54">IFERROR(INDEX('Retirement Calculator'!J:J,MATCH('Isaac 401k'!N54,'Retirement Calculator'!A:A,0),0),0)</f>
        <v>30412.244538569641</v>
      </c>
      <c r="K54" s="444">
        <f t="shared" ca="1" si="2"/>
        <v>9703.2288016017646</v>
      </c>
      <c r="L54" s="444">
        <f t="shared" ca="1" si="3"/>
        <v>2338478.141186025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1899324.4586896566</v>
      </c>
      <c r="C55" s="447">
        <f t="shared" si="0"/>
        <v>93845.679350227059</v>
      </c>
      <c r="D55" s="447">
        <f ca="1">SUMIF(G:G,48,K:K)</f>
        <v>94592.151823524488</v>
      </c>
      <c r="E55" s="447">
        <f t="shared" ca="1" si="1"/>
        <v>1900070.9311629538</v>
      </c>
      <c r="F55" s="431"/>
      <c r="G55" s="459">
        <v>4</v>
      </c>
      <c r="H55" s="459">
        <v>48</v>
      </c>
      <c r="I55" s="444">
        <f t="shared" ca="1" si="5"/>
        <v>2338478.141186025</v>
      </c>
      <c r="J55" s="444">
        <f t="array" ref="J55">IFERROR(INDEX('Retirement Calculator'!J:J,MATCH('Isaac 401k'!N55,'Retirement Calculator'!A:A,0),0),0)</f>
        <v>30412.244538569641</v>
      </c>
      <c r="K55" s="444">
        <f t="shared" ca="1" si="2"/>
        <v>9616.9412360310635</v>
      </c>
      <c r="L55" s="444">
        <f t="shared" ca="1" si="3"/>
        <v>2317682.8378834864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1900070.9311629538</v>
      </c>
      <c r="C56" s="447">
        <f t="shared" si="0"/>
        <v>93845.679350227059</v>
      </c>
      <c r="D56" s="447">
        <f ca="1">SUMIF(G:G,49,K:K)</f>
        <v>94630.342771974872</v>
      </c>
      <c r="E56" s="447">
        <f t="shared" ca="1" si="1"/>
        <v>1900855.5945847016</v>
      </c>
      <c r="F56" s="431"/>
      <c r="G56" s="459">
        <f>G55+1</f>
        <v>5</v>
      </c>
      <c r="H56" s="459">
        <v>49</v>
      </c>
      <c r="I56" s="444">
        <f t="shared" ca="1" si="5"/>
        <v>2317682.8378834864</v>
      </c>
      <c r="J56" s="444">
        <f t="array" ref="J56">IFERROR(INDEX('Retirement Calculator'!J:J,MATCH('Isaac 401k'!N56,'Retirement Calculator'!A:A,0),0),0)</f>
        <v>30412.244538569641</v>
      </c>
      <c r="K56" s="444">
        <f t="shared" ca="1" si="2"/>
        <v>9530.2941389371517</v>
      </c>
      <c r="L56" s="444">
        <f t="shared" ca="1" si="3"/>
        <v>2296800.8874838538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1900855.5945847016</v>
      </c>
      <c r="C57" s="447">
        <f t="shared" si="0"/>
        <v>93845.679350227059</v>
      </c>
      <c r="D57" s="447">
        <f ca="1">SUMIF(G:G,50,K:K)</f>
        <v>94670.487641829837</v>
      </c>
      <c r="E57" s="447">
        <f t="shared" ca="1" si="1"/>
        <v>1901680.4028763042</v>
      </c>
      <c r="F57" s="431"/>
      <c r="G57" s="459">
        <f t="shared" ref="G57:G67" si="8">G56</f>
        <v>5</v>
      </c>
      <c r="H57" s="459">
        <v>50</v>
      </c>
      <c r="I57" s="444">
        <f t="shared" ca="1" si="5"/>
        <v>2296800.8874838538</v>
      </c>
      <c r="J57" s="444">
        <f t="array" ref="J57">IFERROR(INDEX('Retirement Calculator'!J:J,MATCH('Isaac 401k'!N57,'Retirement Calculator'!A:A,0),0),0)</f>
        <v>30412.244538569641</v>
      </c>
      <c r="K57" s="444">
        <f t="shared" ca="1" si="2"/>
        <v>9443.2860122720158</v>
      </c>
      <c r="L57" s="444">
        <f t="shared" ca="1" si="3"/>
        <v>2275831.9289575559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1901680.4028763042</v>
      </c>
      <c r="C58" s="447">
        <f t="shared" si="0"/>
        <v>93845.679350227059</v>
      </c>
      <c r="D58" s="447">
        <f ca="1">SUMIF(G:G,51,K:K)</f>
        <v>94712.686399416809</v>
      </c>
      <c r="E58" s="447">
        <f t="shared" ca="1" si="1"/>
        <v>1902547.4099254939</v>
      </c>
      <c r="F58" s="431"/>
      <c r="G58" s="459">
        <f t="shared" si="8"/>
        <v>5</v>
      </c>
      <c r="H58" s="459">
        <v>51</v>
      </c>
      <c r="I58" s="444">
        <f t="shared" ca="1" si="5"/>
        <v>2275831.9289575559</v>
      </c>
      <c r="J58" s="444">
        <f t="array" ref="J58">IFERROR(INDEX('Retirement Calculator'!J:J,MATCH('Isaac 401k'!N58,'Retirement Calculator'!A:A,0),0),0)</f>
        <v>30412.244538569641</v>
      </c>
      <c r="K58" s="444">
        <f t="shared" ca="1" si="2"/>
        <v>9355.9153517457744</v>
      </c>
      <c r="L58" s="444">
        <f t="shared" ca="1" si="3"/>
        <v>2254775.5997707318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1902547.4099254939</v>
      </c>
      <c r="C59" s="447">
        <f t="shared" si="0"/>
        <v>93845.679350227059</v>
      </c>
      <c r="D59" s="447">
        <f ca="1">SUMIF(G:G,52,K:K)</f>
        <v>94757.044125530199</v>
      </c>
      <c r="E59" s="447">
        <f t="shared" ca="1" si="1"/>
        <v>1903458.7747007969</v>
      </c>
      <c r="F59" s="431"/>
      <c r="G59" s="459">
        <f t="shared" si="8"/>
        <v>5</v>
      </c>
      <c r="H59" s="459">
        <v>52</v>
      </c>
      <c r="I59" s="444">
        <f t="shared" ca="1" si="5"/>
        <v>2254775.5997707318</v>
      </c>
      <c r="J59" s="444">
        <f t="array" ref="J59">IFERROR(INDEX('Retirement Calculator'!J:J,MATCH('Isaac 401k'!N59,'Retirement Calculator'!A:A,0),0),0)</f>
        <v>30412.244538569641</v>
      </c>
      <c r="K59" s="444">
        <f t="shared" ca="1" si="2"/>
        <v>9268.1806468006744</v>
      </c>
      <c r="L59" s="444">
        <f t="shared" ca="1" si="3"/>
        <v>2233631.5358789628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1903458.7747007969</v>
      </c>
      <c r="C60" s="447">
        <f t="shared" si="0"/>
        <v>93845.679350227059</v>
      </c>
      <c r="D60" s="447">
        <f ca="1">SUMIF(G:G,53,K:K)</f>
        <v>94803.671277097281</v>
      </c>
      <c r="E60" s="447">
        <f t="shared" ca="1" si="1"/>
        <v>1904416.766627667</v>
      </c>
      <c r="F60" s="431"/>
      <c r="G60" s="459">
        <f t="shared" si="8"/>
        <v>5</v>
      </c>
      <c r="H60" s="459">
        <v>53</v>
      </c>
      <c r="I60" s="444">
        <f t="shared" ca="1" si="5"/>
        <v>2233631.5358789628</v>
      </c>
      <c r="J60" s="444">
        <f t="array" ref="J60">IFERROR(INDEX('Retirement Calculator'!J:J,MATCH('Isaac 401k'!N60,'Retirement Calculator'!A:A,0),0),0)</f>
        <v>30412.244538569641</v>
      </c>
      <c r="K60" s="444">
        <f t="shared" ca="1" si="2"/>
        <v>9180.08038058497</v>
      </c>
      <c r="L60" s="444">
        <f t="shared" ca="1" si="3"/>
        <v>2212399.3717209781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1904416.766627667</v>
      </c>
      <c r="C61" s="447">
        <f t="shared" si="0"/>
        <v>93845.679350227059</v>
      </c>
      <c r="D61" s="447">
        <f ca="1">SUMIF(G:G,54,K:K)</f>
        <v>94852.683962231327</v>
      </c>
      <c r="E61" s="447">
        <f t="shared" ca="1" si="1"/>
        <v>1905423.7712396712</v>
      </c>
      <c r="F61" s="431"/>
      <c r="G61" s="459">
        <f t="shared" si="8"/>
        <v>5</v>
      </c>
      <c r="H61" s="459">
        <v>54</v>
      </c>
      <c r="I61" s="444">
        <f t="shared" ca="1" si="5"/>
        <v>2212399.3717209781</v>
      </c>
      <c r="J61" s="444">
        <f t="array" ref="J61">IFERROR(INDEX('Retirement Calculator'!J:J,MATCH('Isaac 401k'!N61,'Retirement Calculator'!A:A,0),0),0)</f>
        <v>30412.244538569641</v>
      </c>
      <c r="K61" s="444">
        <f t="shared" ca="1" si="2"/>
        <v>9091.6130299267006</v>
      </c>
      <c r="L61" s="444">
        <f t="shared" ca="1" si="3"/>
        <v>2191078.7402123348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1905423.7712396712</v>
      </c>
      <c r="C62" s="447">
        <f t="shared" si="0"/>
        <v>93845.679350227059</v>
      </c>
      <c r="D62" s="447">
        <f ca="1">SUMIF(G:G,55,K:K)</f>
        <v>94904.204229357143</v>
      </c>
      <c r="E62" s="447">
        <f t="shared" ca="1" si="1"/>
        <v>1906482.2961188012</v>
      </c>
      <c r="F62" s="431"/>
      <c r="G62" s="459">
        <f t="shared" si="8"/>
        <v>5</v>
      </c>
      <c r="H62" s="459">
        <v>55</v>
      </c>
      <c r="I62" s="444">
        <f t="shared" ca="1" si="5"/>
        <v>2191078.7402123348</v>
      </c>
      <c r="J62" s="444">
        <f t="array" ref="J62">IFERROR(INDEX('Retirement Calculator'!J:J,MATCH('Isaac 401k'!N62,'Retirement Calculator'!A:A,0),0),0)</f>
        <v>30412.244538569641</v>
      </c>
      <c r="K62" s="444">
        <f t="shared" ca="1" si="2"/>
        <v>9002.777065307353</v>
      </c>
      <c r="L62" s="444">
        <f t="shared" ca="1" si="3"/>
        <v>2169669.2727390723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1906482.2961188012</v>
      </c>
      <c r="C63" s="447">
        <f t="shared" si="0"/>
        <v>93845.679350227059</v>
      </c>
      <c r="D63" s="447">
        <f ca="1">SUMIF(G:G,56,K:K)</f>
        <v>94958.360371128481</v>
      </c>
      <c r="E63" s="447">
        <f t="shared" ca="1" si="1"/>
        <v>1907594.9771397025</v>
      </c>
      <c r="F63" s="431"/>
      <c r="G63" s="459">
        <f t="shared" si="8"/>
        <v>5</v>
      </c>
      <c r="H63" s="459">
        <v>56</v>
      </c>
      <c r="I63" s="444">
        <f t="shared" ca="1" si="5"/>
        <v>2169669.2727390723</v>
      </c>
      <c r="J63" s="444">
        <f t="array" ref="J63">IFERROR(INDEX('Retirement Calculator'!J:J,MATCH('Isaac 401k'!N63,'Retirement Calculator'!A:A,0),0),0)</f>
        <v>30412.244538569641</v>
      </c>
      <c r="K63" s="444">
        <f t="shared" ca="1" si="2"/>
        <v>8913.5709508354266</v>
      </c>
      <c r="L63" s="444">
        <f t="shared" ca="1" si="3"/>
        <v>2148170.599151338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1907594.9771397025</v>
      </c>
      <c r="C64" s="447">
        <f t="shared" si="0"/>
        <v>93845.679350227059</v>
      </c>
      <c r="D64" s="447">
        <f ca="1">SUMIF(G:G,57,K:K)</f>
        <v>95015.287243894767</v>
      </c>
      <c r="E64" s="447">
        <f t="shared" ca="1" si="1"/>
        <v>1908764.5850333702</v>
      </c>
      <c r="F64" s="431"/>
      <c r="G64" s="459">
        <f t="shared" si="8"/>
        <v>5</v>
      </c>
      <c r="H64" s="459">
        <v>57</v>
      </c>
      <c r="I64" s="444">
        <f t="shared" ca="1" si="5"/>
        <v>2148170.599151338</v>
      </c>
      <c r="J64" s="444">
        <f t="array" ref="J64">IFERROR(INDEX('Retirement Calculator'!J:J,MATCH('Isaac 401k'!N64,'Retirement Calculator'!A:A,0),0),0)</f>
        <v>30412.244538569641</v>
      </c>
      <c r="K64" s="444">
        <f t="shared" ca="1" si="2"/>
        <v>8823.9931442198667</v>
      </c>
      <c r="L64" s="444">
        <f t="shared" ca="1" si="3"/>
        <v>2126582.3477569879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1908764.5850333702</v>
      </c>
      <c r="C65" s="447">
        <f t="shared" si="0"/>
        <v>93845.679350227059</v>
      </c>
      <c r="D65" s="447">
        <f ca="1">SUMIF(G:G,58,K:K)</f>
        <v>95075.126603512253</v>
      </c>
      <c r="E65" s="447">
        <f t="shared" ca="1" si="1"/>
        <v>1909994.0322866554</v>
      </c>
      <c r="F65" s="431"/>
      <c r="G65" s="459">
        <f t="shared" si="8"/>
        <v>5</v>
      </c>
      <c r="H65" s="459">
        <v>58</v>
      </c>
      <c r="I65" s="444">
        <f t="shared" ca="1" si="5"/>
        <v>2126582.3477569879</v>
      </c>
      <c r="J65" s="444">
        <f t="array" ref="J65">IFERROR(INDEX('Retirement Calculator'!J:J,MATCH('Isaac 401k'!N65,'Retirement Calculator'!A:A,0),0),0)</f>
        <v>30412.244538569641</v>
      </c>
      <c r="K65" s="444">
        <f t="shared" ca="1" si="2"/>
        <v>8734.0420967434093</v>
      </c>
      <c r="L65" s="444">
        <f t="shared" ca="1" si="3"/>
        <v>2104904.1453151619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1909994.0322866554</v>
      </c>
      <c r="C66" s="447">
        <f t="shared" si="0"/>
        <v>93845.679350227059</v>
      </c>
      <c r="D66" s="447">
        <f ca="1">SUMIF(G:G,59,K:K)</f>
        <v>95138.027458335797</v>
      </c>
      <c r="E66" s="447">
        <f t="shared" ca="1" si="1"/>
        <v>1911286.380394764</v>
      </c>
      <c r="F66" s="431"/>
      <c r="G66" s="459">
        <f t="shared" si="8"/>
        <v>5</v>
      </c>
      <c r="H66" s="459">
        <v>59</v>
      </c>
      <c r="I66" s="444">
        <f t="shared" ca="1" si="5"/>
        <v>2104904.1453151619</v>
      </c>
      <c r="J66" s="444">
        <f t="array" ref="J66">IFERROR(INDEX('Retirement Calculator'!J:J,MATCH('Isaac 401k'!N66,'Retirement Calculator'!A:A,0),0),0)</f>
        <v>30412.244538569641</v>
      </c>
      <c r="K66" s="444">
        <f t="shared" ca="1" si="2"/>
        <v>8643.7162532358016</v>
      </c>
      <c r="L66" s="444">
        <f t="shared" ca="1" si="3"/>
        <v>2083135.617029828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1911286.380394764</v>
      </c>
      <c r="C67" s="447">
        <f t="shared" si="0"/>
        <v>93845.679350227059</v>
      </c>
      <c r="D67" s="447">
        <f t="shared" ref="D67:D136" ca="1" si="9">SUMIF(G:G,60,K:K)</f>
        <v>95204.146440270502</v>
      </c>
      <c r="E67" s="447">
        <f t="shared" ca="1" si="1"/>
        <v>1912644.8474848075</v>
      </c>
      <c r="F67" s="431"/>
      <c r="G67" s="459">
        <f t="shared" si="8"/>
        <v>5</v>
      </c>
      <c r="H67" s="459">
        <v>60</v>
      </c>
      <c r="I67" s="444">
        <f t="shared" ca="1" si="5"/>
        <v>2083135.617029828</v>
      </c>
      <c r="J67" s="444">
        <f t="array" ref="J67">IFERROR(INDEX('Retirement Calculator'!J:J,MATCH('Isaac 401k'!N67,'Retirement Calculator'!A:A,0),0),0)</f>
        <v>30412.244538569641</v>
      </c>
      <c r="K67" s="444">
        <f t="shared" ca="1" si="2"/>
        <v>8553.0140520469104</v>
      </c>
      <c r="L67" s="444">
        <f t="shared" ca="1" si="3"/>
        <v>2061276.3865433054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1912644.8474848075</v>
      </c>
      <c r="C68" s="447">
        <f t="shared" si="0"/>
        <v>93845.679350227059</v>
      </c>
      <c r="D68" s="447">
        <f t="shared" ca="1" si="9"/>
        <v>95204.146440270502</v>
      </c>
      <c r="E68" s="447">
        <f t="shared" ca="1" si="1"/>
        <v>1914003.314574851</v>
      </c>
      <c r="F68" s="431"/>
      <c r="G68" s="459">
        <f>G67+1</f>
        <v>6</v>
      </c>
      <c r="H68" s="459">
        <v>61</v>
      </c>
      <c r="I68" s="444">
        <f t="shared" ca="1" si="5"/>
        <v>2061276.3865433054</v>
      </c>
      <c r="J68" s="444">
        <f t="array" ref="J68">IFERROR(INDEX('Retirement Calculator'!J:J,MATCH('Isaac 401k'!N68,'Retirement Calculator'!A:A,0),0),0)</f>
        <v>30412.244538569641</v>
      </c>
      <c r="K68" s="444">
        <f t="shared" ca="1" si="2"/>
        <v>8461.9339250197318</v>
      </c>
      <c r="L68" s="444">
        <f t="shared" ca="1" si="3"/>
        <v>2039326.0759297556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1914003.314574851</v>
      </c>
      <c r="C69" s="447">
        <f t="shared" si="0"/>
        <v>93845.679350227059</v>
      </c>
      <c r="D69" s="447">
        <f t="shared" ca="1" si="9"/>
        <v>95204.146440270502</v>
      </c>
      <c r="E69" s="447">
        <f t="shared" ca="1" si="1"/>
        <v>1915361.7816648944</v>
      </c>
      <c r="F69" s="431"/>
      <c r="G69" s="459">
        <f t="shared" ref="G69:G79" si="10">G68</f>
        <v>6</v>
      </c>
      <c r="H69" s="459">
        <v>62</v>
      </c>
      <c r="I69" s="444">
        <f t="shared" ca="1" si="5"/>
        <v>2039326.0759297556</v>
      </c>
      <c r="J69" s="444">
        <f t="array" ref="J69">IFERROR(INDEX('Retirement Calculator'!J:J,MATCH('Isaac 401k'!N69,'Retirement Calculator'!A:A,0),0),0)</f>
        <v>30412.244538569641</v>
      </c>
      <c r="K69" s="444">
        <f t="shared" ca="1" si="2"/>
        <v>8370.4742974632754</v>
      </c>
      <c r="L69" s="444">
        <f t="shared" ca="1" si="3"/>
        <v>2017284.3056886492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1915361.7816648944</v>
      </c>
      <c r="C70" s="447">
        <f t="shared" si="0"/>
        <v>93845.679350227059</v>
      </c>
      <c r="D70" s="447">
        <f t="shared" ca="1" si="9"/>
        <v>95204.146440270502</v>
      </c>
      <c r="E70" s="447">
        <f t="shared" ca="1" si="1"/>
        <v>1916720.2487549379</v>
      </c>
      <c r="F70" s="431"/>
      <c r="G70" s="459">
        <f t="shared" si="10"/>
        <v>6</v>
      </c>
      <c r="H70" s="459">
        <v>63</v>
      </c>
      <c r="I70" s="444">
        <f t="shared" ca="1" si="5"/>
        <v>2017284.3056886492</v>
      </c>
      <c r="J70" s="444">
        <f t="array" ref="J70">IFERROR(INDEX('Retirement Calculator'!J:J,MATCH('Isaac 401k'!N70,'Retirement Calculator'!A:A,0),0),0)</f>
        <v>30412.244538569641</v>
      </c>
      <c r="K70" s="444">
        <f t="shared" ca="1" si="2"/>
        <v>8278.6335881253326</v>
      </c>
      <c r="L70" s="444">
        <f t="shared" ca="1" si="3"/>
        <v>1995150.6947382048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1916720.2487549379</v>
      </c>
      <c r="C71" s="447">
        <f t="shared" si="0"/>
        <v>93845.679350227059</v>
      </c>
      <c r="D71" s="447">
        <f t="shared" ca="1" si="9"/>
        <v>95204.146440270502</v>
      </c>
      <c r="E71" s="447">
        <f t="shared" ca="1" si="1"/>
        <v>1918078.7158449814</v>
      </c>
      <c r="F71" s="431"/>
      <c r="G71" s="459">
        <f t="shared" si="10"/>
        <v>6</v>
      </c>
      <c r="H71" s="459">
        <v>64</v>
      </c>
      <c r="I71" s="444">
        <f t="shared" ca="1" si="5"/>
        <v>1995150.6947382048</v>
      </c>
      <c r="J71" s="444">
        <f t="array" ref="J71">IFERROR(INDEX('Retirement Calculator'!J:J,MATCH('Isaac 401k'!N71,'Retirement Calculator'!A:A,0),0),0)</f>
        <v>30412.244538569641</v>
      </c>
      <c r="K71" s="444">
        <f t="shared" ca="1" si="2"/>
        <v>8186.4102091651466</v>
      </c>
      <c r="L71" s="444">
        <f t="shared" ca="1" si="3"/>
        <v>1972924.8604088004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1918078.7158449814</v>
      </c>
      <c r="C72" s="447">
        <f t="shared" si="0"/>
        <v>93845.679350227059</v>
      </c>
      <c r="D72" s="447">
        <f t="shared" ca="1" si="9"/>
        <v>95204.146440270502</v>
      </c>
      <c r="E72" s="447">
        <f t="shared" ca="1" si="1"/>
        <v>1919437.1829350248</v>
      </c>
      <c r="F72" s="431"/>
      <c r="G72" s="459">
        <f t="shared" si="10"/>
        <v>6</v>
      </c>
      <c r="H72" s="459">
        <v>65</v>
      </c>
      <c r="I72" s="444">
        <f t="shared" ca="1" si="5"/>
        <v>1972924.8604088004</v>
      </c>
      <c r="J72" s="444">
        <f t="array" ref="J72">IFERROR(INDEX('Retirement Calculator'!J:J,MATCH('Isaac 401k'!N72,'Retirement Calculator'!A:A,0),0),0)</f>
        <v>30412.244538569641</v>
      </c>
      <c r="K72" s="444">
        <f t="shared" ca="1" si="2"/>
        <v>8093.8025661259617</v>
      </c>
      <c r="L72" s="444">
        <f t="shared" ca="1" si="3"/>
        <v>1950606.4184363568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1919437.1829350248</v>
      </c>
      <c r="C73" s="447">
        <f t="shared" si="0"/>
        <v>93845.679350227059</v>
      </c>
      <c r="D73" s="447">
        <f t="shared" ca="1" si="9"/>
        <v>95204.146440270502</v>
      </c>
      <c r="E73" s="447">
        <f t="shared" ca="1" si="1"/>
        <v>1920795.6500250683</v>
      </c>
      <c r="F73" s="431"/>
      <c r="G73" s="459">
        <f t="shared" si="10"/>
        <v>6</v>
      </c>
      <c r="H73" s="459">
        <v>66</v>
      </c>
      <c r="I73" s="444">
        <f t="shared" ca="1" si="5"/>
        <v>1950606.4184363568</v>
      </c>
      <c r="J73" s="444">
        <f t="array" ref="J73">IFERROR(INDEX('Retirement Calculator'!J:J,MATCH('Isaac 401k'!N73,'Retirement Calculator'!A:A,0),0),0)</f>
        <v>30412.244538569641</v>
      </c>
      <c r="K73" s="444">
        <f t="shared" ca="1" si="2"/>
        <v>8000.8090579074469</v>
      </c>
      <c r="L73" s="444">
        <f t="shared" ca="1" si="3"/>
        <v>1928194.9829556947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1920795.6500250683</v>
      </c>
      <c r="C74" s="447">
        <f t="shared" si="0"/>
        <v>93845.679350227059</v>
      </c>
      <c r="D74" s="447">
        <f t="shared" ca="1" si="9"/>
        <v>95204.146440270502</v>
      </c>
      <c r="E74" s="447">
        <f t="shared" ca="1" si="1"/>
        <v>1922154.1171151118</v>
      </c>
      <c r="F74" s="431"/>
      <c r="G74" s="459">
        <f t="shared" si="10"/>
        <v>6</v>
      </c>
      <c r="H74" s="459">
        <v>67</v>
      </c>
      <c r="I74" s="444">
        <f t="shared" ca="1" si="5"/>
        <v>1928194.9829556947</v>
      </c>
      <c r="J74" s="444">
        <f t="array" ref="J74">IFERROR(INDEX('Retirement Calculator'!J:J,MATCH('Isaac 401k'!N74,'Retirement Calculator'!A:A,0),0),0)</f>
        <v>30412.244538569641</v>
      </c>
      <c r="K74" s="444">
        <f t="shared" ca="1" si="2"/>
        <v>7907.4280767380224</v>
      </c>
      <c r="L74" s="444">
        <f t="shared" ca="1" si="3"/>
        <v>1905690.1664938631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1922154.1171151118</v>
      </c>
      <c r="C75" s="447">
        <f t="shared" si="0"/>
        <v>93845.679350227059</v>
      </c>
      <c r="D75" s="447">
        <f t="shared" ca="1" si="9"/>
        <v>95204.146440270502</v>
      </c>
      <c r="E75" s="447">
        <f t="shared" ca="1" si="1"/>
        <v>1923512.5842051553</v>
      </c>
      <c r="F75" s="431"/>
      <c r="G75" s="459">
        <f t="shared" si="10"/>
        <v>6</v>
      </c>
      <c r="H75" s="459">
        <v>68</v>
      </c>
      <c r="I75" s="444">
        <f t="shared" ca="1" si="5"/>
        <v>1905690.1664938631</v>
      </c>
      <c r="J75" s="444">
        <f t="array" ref="J75">IFERROR(INDEX('Retirement Calculator'!J:J,MATCH('Isaac 401k'!N75,'Retirement Calculator'!A:A,0),0),0)</f>
        <v>8496.5728791855872</v>
      </c>
      <c r="K75" s="444">
        <f t="shared" ca="1" si="2"/>
        <v>7904.9733067278221</v>
      </c>
      <c r="L75" s="444">
        <f t="shared" ca="1" si="3"/>
        <v>1905098.5669214053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1923512.5842051553</v>
      </c>
      <c r="C76" s="447">
        <f t="shared" si="0"/>
        <v>93845.679350227059</v>
      </c>
      <c r="D76" s="447">
        <f t="shared" ca="1" si="9"/>
        <v>95204.146440270502</v>
      </c>
      <c r="E76" s="447">
        <f t="shared" ca="1" si="1"/>
        <v>1924871.0512951987</v>
      </c>
      <c r="F76" s="431"/>
      <c r="G76" s="459">
        <f t="shared" si="10"/>
        <v>6</v>
      </c>
      <c r="H76" s="459">
        <v>69</v>
      </c>
      <c r="I76" s="444">
        <f t="shared" ca="1" si="5"/>
        <v>1905098.5669214053</v>
      </c>
      <c r="J76" s="444">
        <f t="array" ref="J76">IFERROR(INDEX('Retirement Calculator'!J:J,MATCH('Isaac 401k'!N76,'Retirement Calculator'!A:A,0),0),0)</f>
        <v>8496.5728791855872</v>
      </c>
      <c r="K76" s="444">
        <f t="shared" ca="1" si="2"/>
        <v>7902.5083085092483</v>
      </c>
      <c r="L76" s="444">
        <f t="shared" ca="1" si="3"/>
        <v>1904504.502350729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1924871.0512951987</v>
      </c>
      <c r="C77" s="447">
        <f t="shared" si="0"/>
        <v>93845.679350227059</v>
      </c>
      <c r="D77" s="447">
        <f t="shared" ca="1" si="9"/>
        <v>95204.146440270502</v>
      </c>
      <c r="E77" s="447">
        <f t="shared" ca="1" si="1"/>
        <v>1926229.5183852422</v>
      </c>
      <c r="F77" s="431"/>
      <c r="G77" s="459">
        <f t="shared" si="10"/>
        <v>6</v>
      </c>
      <c r="H77" s="459">
        <v>70</v>
      </c>
      <c r="I77" s="444">
        <f t="shared" ca="1" si="5"/>
        <v>1904504.502350729</v>
      </c>
      <c r="J77" s="444">
        <f t="array" ref="J77">IFERROR(INDEX('Retirement Calculator'!J:J,MATCH('Isaac 401k'!N77,'Retirement Calculator'!A:A,0),0),0)</f>
        <v>8496.5728791855872</v>
      </c>
      <c r="K77" s="444">
        <f t="shared" ca="1" si="2"/>
        <v>7900.0330394647635</v>
      </c>
      <c r="L77" s="444">
        <f t="shared" ca="1" si="3"/>
        <v>1903907.9625110081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1926229.5183852422</v>
      </c>
      <c r="C78" s="447">
        <f t="shared" si="0"/>
        <v>93845.679350227059</v>
      </c>
      <c r="D78" s="447">
        <f t="shared" ca="1" si="9"/>
        <v>95204.146440270502</v>
      </c>
      <c r="E78" s="447">
        <f t="shared" ca="1" si="1"/>
        <v>1927587.9854752857</v>
      </c>
      <c r="F78" s="431"/>
      <c r="G78" s="459">
        <f t="shared" si="10"/>
        <v>6</v>
      </c>
      <c r="H78" s="459">
        <v>71</v>
      </c>
      <c r="I78" s="444">
        <f t="shared" ca="1" si="5"/>
        <v>1903907.9625110081</v>
      </c>
      <c r="J78" s="444">
        <f t="array" ref="J78">IFERROR(INDEX('Retirement Calculator'!J:J,MATCH('Isaac 401k'!N78,'Retirement Calculator'!A:A,0),0),0)</f>
        <v>8496.5728791855872</v>
      </c>
      <c r="K78" s="444">
        <f t="shared" ca="1" si="2"/>
        <v>7897.5474567992605</v>
      </c>
      <c r="L78" s="444">
        <f t="shared" ca="1" si="3"/>
        <v>1903308.9370886218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1927587.9854752857</v>
      </c>
      <c r="C79" s="447">
        <f t="shared" si="0"/>
        <v>93845.679350227059</v>
      </c>
      <c r="D79" s="447">
        <f t="shared" ca="1" si="9"/>
        <v>95204.146440270502</v>
      </c>
      <c r="E79" s="447">
        <f t="shared" ca="1" si="1"/>
        <v>1928946.4525653291</v>
      </c>
      <c r="F79" s="431"/>
      <c r="G79" s="459">
        <f t="shared" si="10"/>
        <v>6</v>
      </c>
      <c r="H79" s="459">
        <v>72</v>
      </c>
      <c r="I79" s="444">
        <f t="shared" ca="1" si="5"/>
        <v>1903308.9370886218</v>
      </c>
      <c r="J79" s="444">
        <f t="array" ref="J79">IFERROR(INDEX('Retirement Calculator'!J:J,MATCH('Isaac 401k'!N79,'Retirement Calculator'!A:A,0),0),0)</f>
        <v>8496.5728791855872</v>
      </c>
      <c r="K79" s="444">
        <f t="shared" ca="1" si="2"/>
        <v>7895.0515175393184</v>
      </c>
      <c r="L79" s="444">
        <f t="shared" ca="1" si="3"/>
        <v>1902707.4157269755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1928946.4525653291</v>
      </c>
      <c r="C80" s="447">
        <f t="shared" si="0"/>
        <v>93845.679350227059</v>
      </c>
      <c r="D80" s="447">
        <f t="shared" ca="1" si="9"/>
        <v>95204.146440270502</v>
      </c>
      <c r="E80" s="447">
        <f t="shared" ca="1" si="1"/>
        <v>1930304.9196553726</v>
      </c>
      <c r="F80" s="431"/>
      <c r="G80" s="459">
        <f>G79+1</f>
        <v>7</v>
      </c>
      <c r="H80" s="459">
        <v>73</v>
      </c>
      <c r="I80" s="444">
        <f t="shared" ca="1" si="5"/>
        <v>1902707.4157269755</v>
      </c>
      <c r="J80" s="444">
        <f t="array" ref="J80">IFERROR(INDEX('Retirement Calculator'!J:J,MATCH('Isaac 401k'!N80,'Retirement Calculator'!A:A,0),0),0)</f>
        <v>8496.5728791855872</v>
      </c>
      <c r="K80" s="444">
        <f t="shared" ca="1" si="2"/>
        <v>7892.5451785324567</v>
      </c>
      <c r="L80" s="444">
        <f t="shared" ca="1" si="3"/>
        <v>1902103.3880263222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1930304.9196553726</v>
      </c>
      <c r="C81" s="447">
        <f t="shared" si="0"/>
        <v>93845.679350227059</v>
      </c>
      <c r="D81" s="447">
        <f t="shared" ca="1" si="9"/>
        <v>95204.146440270502</v>
      </c>
      <c r="E81" s="447">
        <f t="shared" ca="1" si="1"/>
        <v>1931663.3867454161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1902103.3880263222</v>
      </c>
      <c r="J81" s="444">
        <f t="array" ref="J81">IFERROR(INDEX('Retirement Calculator'!J:J,MATCH('Isaac 401k'!N81,'Retirement Calculator'!A:A,0),0),0)</f>
        <v>8496.5728791855872</v>
      </c>
      <c r="K81" s="444">
        <f t="shared" ca="1" si="2"/>
        <v>7890.0283964464033</v>
      </c>
      <c r="L81" s="444">
        <f t="shared" ca="1" si="3"/>
        <v>1901496.8435435831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1931663.3867454161</v>
      </c>
      <c r="C82" s="447">
        <f t="shared" si="0"/>
        <v>93845.679350227059</v>
      </c>
      <c r="D82" s="447">
        <f t="shared" ca="1" si="9"/>
        <v>95204.146440270502</v>
      </c>
      <c r="E82" s="447">
        <f t="shared" ca="1" si="1"/>
        <v>1933021.8538354596</v>
      </c>
      <c r="F82" s="431"/>
      <c r="G82" s="459">
        <f t="shared" si="11"/>
        <v>7</v>
      </c>
      <c r="H82" s="459">
        <v>75</v>
      </c>
      <c r="I82" s="444">
        <f t="shared" ca="1" si="5"/>
        <v>1901496.8435435831</v>
      </c>
      <c r="J82" s="444">
        <f t="array" ref="J82">IFERROR(INDEX('Retirement Calculator'!J:J,MATCH('Isaac 401k'!N82,'Retirement Calculator'!A:A,0),0),0)</f>
        <v>8496.5728791855872</v>
      </c>
      <c r="K82" s="444">
        <f t="shared" ca="1" si="2"/>
        <v>7887.5011277683234</v>
      </c>
      <c r="L82" s="444">
        <f t="shared" ca="1" si="3"/>
        <v>1900887.7717921657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1933021.8538354596</v>
      </c>
      <c r="C83" s="447">
        <f t="shared" si="0"/>
        <v>93845.679350227059</v>
      </c>
      <c r="D83" s="447">
        <f t="shared" ca="1" si="9"/>
        <v>95204.146440270502</v>
      </c>
      <c r="E83" s="447">
        <f t="shared" ca="1" si="1"/>
        <v>1934380.320925503</v>
      </c>
      <c r="F83" s="431"/>
      <c r="G83" s="459">
        <f t="shared" si="11"/>
        <v>7</v>
      </c>
      <c r="H83" s="459">
        <v>76</v>
      </c>
      <c r="I83" s="444">
        <f t="shared" ca="1" si="5"/>
        <v>1900887.7717921657</v>
      </c>
      <c r="J83" s="444">
        <f t="array" ref="J83">IFERROR(INDEX('Retirement Calculator'!J:J,MATCH('Isaac 401k'!N83,'Retirement Calculator'!A:A,0),0),0)</f>
        <v>8496.5728791855872</v>
      </c>
      <c r="K83" s="444">
        <f t="shared" ca="1" si="2"/>
        <v>7884.9633288040823</v>
      </c>
      <c r="L83" s="444">
        <f t="shared" ca="1" si="3"/>
        <v>1900276.1622417842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1934380.320925503</v>
      </c>
      <c r="C84" s="447">
        <f t="shared" si="0"/>
        <v>93845.679350227059</v>
      </c>
      <c r="D84" s="447">
        <f t="shared" ca="1" si="9"/>
        <v>95204.146440270502</v>
      </c>
      <c r="E84" s="447">
        <f t="shared" ca="1" si="1"/>
        <v>1935738.7880155465</v>
      </c>
      <c r="F84" s="431"/>
      <c r="G84" s="459">
        <f t="shared" si="11"/>
        <v>7</v>
      </c>
      <c r="H84" s="459">
        <v>77</v>
      </c>
      <c r="I84" s="444">
        <f t="shared" ca="1" si="5"/>
        <v>1900276.1622417842</v>
      </c>
      <c r="J84" s="444">
        <f t="array" ref="J84">IFERROR(INDEX('Retirement Calculator'!J:J,MATCH('Isaac 401k'!N84,'Retirement Calculator'!A:A,0),0),0)</f>
        <v>8496.5728791855872</v>
      </c>
      <c r="K84" s="444">
        <f t="shared" ca="1" si="2"/>
        <v>7882.4149556774937</v>
      </c>
      <c r="L84" s="444">
        <f t="shared" ca="1" si="3"/>
        <v>1899662.004318276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1935738.7880155465</v>
      </c>
      <c r="C85" s="447">
        <f t="shared" si="0"/>
        <v>93845.679350227059</v>
      </c>
      <c r="D85" s="447">
        <f t="shared" ca="1" si="9"/>
        <v>95204.146440270502</v>
      </c>
      <c r="E85" s="447">
        <f t="shared" ca="1" si="1"/>
        <v>1937097.25510559</v>
      </c>
      <c r="F85" s="431"/>
      <c r="G85" s="459">
        <f t="shared" si="11"/>
        <v>7</v>
      </c>
      <c r="H85" s="459">
        <v>78</v>
      </c>
      <c r="I85" s="444">
        <f t="shared" ca="1" si="5"/>
        <v>1899662.004318276</v>
      </c>
      <c r="J85" s="444">
        <f t="array" ref="J85">IFERROR(INDEX('Retirement Calculator'!J:J,MATCH('Isaac 401k'!N85,'Retirement Calculator'!A:A,0),0),0)</f>
        <v>8496.5728791855872</v>
      </c>
      <c r="K85" s="444">
        <f t="shared" ca="1" si="2"/>
        <v>7879.855964329543</v>
      </c>
      <c r="L85" s="444">
        <f t="shared" ca="1" si="3"/>
        <v>1899045.2874034198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1937097.25510559</v>
      </c>
      <c r="C86" s="447">
        <f t="shared" si="0"/>
        <v>93845.679350227059</v>
      </c>
      <c r="D86" s="447">
        <f t="shared" ca="1" si="9"/>
        <v>95204.146440270502</v>
      </c>
      <c r="E86" s="447">
        <f t="shared" ca="1" si="1"/>
        <v>1938455.7221956335</v>
      </c>
      <c r="F86" s="431"/>
      <c r="G86" s="459">
        <f t="shared" si="11"/>
        <v>7</v>
      </c>
      <c r="H86" s="459">
        <v>79</v>
      </c>
      <c r="I86" s="444">
        <f t="shared" ca="1" si="5"/>
        <v>1899045.2874034198</v>
      </c>
      <c r="J86" s="444">
        <f t="array" ref="J86">IFERROR(INDEX('Retirement Calculator'!J:J,MATCH('Isaac 401k'!N86,'Retirement Calculator'!A:A,0),0),0)</f>
        <v>8496.5728791855872</v>
      </c>
      <c r="K86" s="444">
        <f t="shared" ca="1" si="2"/>
        <v>7877.2863105176411</v>
      </c>
      <c r="L86" s="444">
        <f t="shared" ca="1" si="3"/>
        <v>1898426.0008347519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1938455.7221956335</v>
      </c>
      <c r="C87" s="447">
        <f t="shared" si="0"/>
        <v>93845.679350227059</v>
      </c>
      <c r="D87" s="447">
        <f t="shared" ca="1" si="9"/>
        <v>95204.146440270502</v>
      </c>
      <c r="E87" s="447">
        <f t="shared" ca="1" si="1"/>
        <v>1939814.1892856769</v>
      </c>
      <c r="F87" s="431"/>
      <c r="G87" s="459">
        <f t="shared" si="11"/>
        <v>7</v>
      </c>
      <c r="H87" s="459">
        <v>80</v>
      </c>
      <c r="I87" s="444">
        <f t="shared" ca="1" si="5"/>
        <v>1898426.0008347519</v>
      </c>
      <c r="J87" s="444">
        <f t="array" ref="J87">IFERROR(INDEX('Retirement Calculator'!J:J,MATCH('Isaac 401k'!N87,'Retirement Calculator'!A:A,0),0),0)</f>
        <v>8496.5728791855872</v>
      </c>
      <c r="K87" s="444">
        <f t="shared" ca="1" si="2"/>
        <v>7874.7059498148601</v>
      </c>
      <c r="L87" s="444">
        <f t="shared" ca="1" si="3"/>
        <v>1897804.133905381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1939814.1892856769</v>
      </c>
      <c r="C88" s="447">
        <f t="shared" si="0"/>
        <v>93845.679350227059</v>
      </c>
      <c r="D88" s="447">
        <f t="shared" ca="1" si="9"/>
        <v>95204.146440270502</v>
      </c>
      <c r="E88" s="447">
        <f t="shared" ca="1" si="1"/>
        <v>1941172.6563757204</v>
      </c>
      <c r="F88" s="431"/>
      <c r="G88" s="459">
        <f t="shared" si="11"/>
        <v>7</v>
      </c>
      <c r="H88" s="459">
        <v>81</v>
      </c>
      <c r="I88" s="444">
        <f t="shared" ca="1" si="5"/>
        <v>1897804.133905381</v>
      </c>
      <c r="J88" s="444">
        <f t="array" ref="J88">IFERROR(INDEX('Retirement Calculator'!J:J,MATCH('Isaac 401k'!N88,'Retirement Calculator'!A:A,0),0),0)</f>
        <v>8496.5728791855872</v>
      </c>
      <c r="K88" s="444">
        <f t="shared" ca="1" si="2"/>
        <v>7872.1148376091469</v>
      </c>
      <c r="L88" s="444">
        <f t="shared" ca="1" si="3"/>
        <v>1897179.6758638045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1941172.6563757204</v>
      </c>
      <c r="C89" s="447">
        <f t="shared" si="0"/>
        <v>93845.679350227059</v>
      </c>
      <c r="D89" s="447">
        <f t="shared" ca="1" si="9"/>
        <v>95204.146440270502</v>
      </c>
      <c r="E89" s="447">
        <f t="shared" ca="1" si="1"/>
        <v>1942531.1234657639</v>
      </c>
      <c r="F89" s="431"/>
      <c r="G89" s="459">
        <f t="shared" si="11"/>
        <v>7</v>
      </c>
      <c r="H89" s="459">
        <v>82</v>
      </c>
      <c r="I89" s="444">
        <f t="shared" ca="1" si="5"/>
        <v>1897179.6758638045</v>
      </c>
      <c r="J89" s="444">
        <f t="array" ref="J89">IFERROR(INDEX('Retirement Calculator'!J:J,MATCH('Isaac 401k'!N89,'Retirement Calculator'!A:A,0),0),0)</f>
        <v>8496.5728791855872</v>
      </c>
      <c r="K89" s="444">
        <f t="shared" ca="1" si="2"/>
        <v>7869.5129291025787</v>
      </c>
      <c r="L89" s="444">
        <f t="shared" ca="1" si="3"/>
        <v>1896552.6159137215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1942531.1234657639</v>
      </c>
      <c r="C90" s="447">
        <f t="shared" si="0"/>
        <v>93845.679350227059</v>
      </c>
      <c r="D90" s="447">
        <f t="shared" ca="1" si="9"/>
        <v>95204.146440270502</v>
      </c>
      <c r="E90" s="447">
        <f t="shared" ca="1" si="1"/>
        <v>1943889.5905558073</v>
      </c>
      <c r="F90" s="431"/>
      <c r="G90" s="459">
        <f t="shared" si="11"/>
        <v>7</v>
      </c>
      <c r="H90" s="459">
        <v>83</v>
      </c>
      <c r="I90" s="444">
        <f t="shared" ca="1" si="5"/>
        <v>1896552.6159137215</v>
      </c>
      <c r="J90" s="444">
        <f t="array" ref="J90">IFERROR(INDEX('Retirement Calculator'!J:J,MATCH('Isaac 401k'!N90,'Retirement Calculator'!A:A,0),0),0)</f>
        <v>8496.5728791855872</v>
      </c>
      <c r="K90" s="444">
        <f t="shared" ca="1" si="2"/>
        <v>7866.9001793105663</v>
      </c>
      <c r="L90" s="444">
        <f t="shared" ca="1" si="3"/>
        <v>1895922.9432138463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1943889.5905558073</v>
      </c>
      <c r="C91" s="447">
        <f t="shared" si="0"/>
        <v>93845.679350227059</v>
      </c>
      <c r="D91" s="447">
        <f t="shared" ca="1" si="9"/>
        <v>95204.146440270502</v>
      </c>
      <c r="E91" s="447">
        <f t="shared" ca="1" si="1"/>
        <v>1945248.0576458508</v>
      </c>
      <c r="F91" s="431"/>
      <c r="G91" s="459">
        <f t="shared" si="11"/>
        <v>7</v>
      </c>
      <c r="H91" s="459">
        <v>84</v>
      </c>
      <c r="I91" s="444">
        <f t="shared" ca="1" si="5"/>
        <v>1895922.9432138463</v>
      </c>
      <c r="J91" s="444">
        <f t="array" ref="J91">IFERROR(INDEX('Retirement Calculator'!J:J,MATCH('Isaac 401k'!N91,'Retirement Calculator'!A:A,0),0),0)</f>
        <v>8496.5728791855872</v>
      </c>
      <c r="K91" s="444">
        <f t="shared" ca="1" si="2"/>
        <v>7864.2765430610862</v>
      </c>
      <c r="L91" s="444">
        <f t="shared" ca="1" si="3"/>
        <v>1895290.6468777217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1945248.0576458508</v>
      </c>
      <c r="C92" s="447">
        <f t="shared" si="0"/>
        <v>93845.679350227059</v>
      </c>
      <c r="D92" s="447">
        <f t="shared" ca="1" si="9"/>
        <v>95204.146440270502</v>
      </c>
      <c r="E92" s="447">
        <f t="shared" ca="1" si="1"/>
        <v>1946606.5247358943</v>
      </c>
      <c r="F92" s="431"/>
      <c r="G92" s="459">
        <f>G91+1</f>
        <v>8</v>
      </c>
      <c r="H92" s="459">
        <v>85</v>
      </c>
      <c r="I92" s="444">
        <f t="shared" ca="1" si="5"/>
        <v>1895290.6468777217</v>
      </c>
      <c r="J92" s="444">
        <f t="array" ref="J92">IFERROR(INDEX('Retirement Calculator'!J:J,MATCH('Isaac 401k'!N92,'Retirement Calculator'!A:A,0),0),0)</f>
        <v>8496.5728791855872</v>
      </c>
      <c r="K92" s="444">
        <f t="shared" ca="1" si="2"/>
        <v>7861.6419749938996</v>
      </c>
      <c r="L92" s="444">
        <f t="shared" ca="1" si="3"/>
        <v>1894655.71597353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1946606.5247358943</v>
      </c>
      <c r="C93" s="447">
        <f t="shared" si="0"/>
        <v>93845.679350227059</v>
      </c>
      <c r="D93" s="447">
        <f t="shared" ca="1" si="9"/>
        <v>95204.146440270502</v>
      </c>
      <c r="E93" s="447">
        <f t="shared" ca="1" si="1"/>
        <v>1947964.9918259378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1894655.71597353</v>
      </c>
      <c r="J93" s="444">
        <f t="array" ref="J93">IFERROR(INDEX('Retirement Calculator'!J:J,MATCH('Isaac 401k'!N93,'Retirement Calculator'!A:A,0),0),0)</f>
        <v>8496.5728791855872</v>
      </c>
      <c r="K93" s="444">
        <f t="shared" ca="1" si="2"/>
        <v>7858.9964295597674</v>
      </c>
      <c r="L93" s="444">
        <f t="shared" ca="1" si="3"/>
        <v>1894018.1395239041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1947964.9918259378</v>
      </c>
      <c r="C94" s="447">
        <f t="shared" si="0"/>
        <v>93845.679350227059</v>
      </c>
      <c r="D94" s="447">
        <f t="shared" ca="1" si="9"/>
        <v>95204.146440270502</v>
      </c>
      <c r="E94" s="447">
        <f t="shared" ca="1" si="1"/>
        <v>1949323.4589159812</v>
      </c>
      <c r="F94" s="431"/>
      <c r="G94" s="459">
        <f t="shared" si="12"/>
        <v>8</v>
      </c>
      <c r="H94" s="459">
        <v>87</v>
      </c>
      <c r="I94" s="444">
        <f t="shared" ca="1" si="5"/>
        <v>1894018.1395239041</v>
      </c>
      <c r="J94" s="444">
        <f t="array" ref="J94">IFERROR(INDEX('Retirement Calculator'!J:J,MATCH('Isaac 401k'!N94,'Retirement Calculator'!A:A,0),0),0)</f>
        <v>8496.5728791855872</v>
      </c>
      <c r="K94" s="444">
        <f t="shared" ca="1" si="2"/>
        <v>7856.33986101966</v>
      </c>
      <c r="L94" s="444">
        <f t="shared" ca="1" si="3"/>
        <v>1893377.9065057382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1949323.4589159812</v>
      </c>
      <c r="C95" s="447">
        <f t="shared" si="0"/>
        <v>93845.679350227059</v>
      </c>
      <c r="D95" s="447">
        <f t="shared" ca="1" si="9"/>
        <v>95204.146440270502</v>
      </c>
      <c r="E95" s="447">
        <f t="shared" ca="1" si="1"/>
        <v>1950681.9260060247</v>
      </c>
      <c r="F95" s="431"/>
      <c r="G95" s="459">
        <f t="shared" si="12"/>
        <v>8</v>
      </c>
      <c r="H95" s="459">
        <v>88</v>
      </c>
      <c r="I95" s="444">
        <f t="shared" ca="1" si="5"/>
        <v>1893377.9065057382</v>
      </c>
      <c r="J95" s="444">
        <f t="array" ref="J95">IFERROR(INDEX('Retirement Calculator'!J:J,MATCH('Isaac 401k'!N95,'Retirement Calculator'!A:A,0),0),0)</f>
        <v>8496.5728791855872</v>
      </c>
      <c r="K95" s="444">
        <f t="shared" ca="1" si="2"/>
        <v>7853.6722234439685</v>
      </c>
      <c r="L95" s="444">
        <f t="shared" ca="1" si="3"/>
        <v>1892735.0058499963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1950681.9260060247</v>
      </c>
      <c r="C96" s="447">
        <f t="shared" si="0"/>
        <v>93845.679350227059</v>
      </c>
      <c r="D96" s="447">
        <f t="shared" ca="1" si="9"/>
        <v>95204.146440270502</v>
      </c>
      <c r="E96" s="447">
        <f t="shared" ca="1" si="1"/>
        <v>1952040.3930960682</v>
      </c>
      <c r="F96" s="431"/>
      <c r="G96" s="459">
        <f t="shared" si="12"/>
        <v>8</v>
      </c>
      <c r="H96" s="459">
        <v>89</v>
      </c>
      <c r="I96" s="444">
        <f t="shared" ca="1" si="5"/>
        <v>1892735.0058499963</v>
      </c>
      <c r="J96" s="444">
        <f t="array" ref="J96">IFERROR(INDEX('Retirement Calculator'!J:J,MATCH('Isaac 401k'!N96,'Retirement Calculator'!A:A,0),0),0)</f>
        <v>8496.5728791855872</v>
      </c>
      <c r="K96" s="444">
        <f t="shared" ca="1" si="2"/>
        <v>7850.9934707117109</v>
      </c>
      <c r="L96" s="444">
        <f t="shared" ca="1" si="3"/>
        <v>1892089.4264415223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1952040.3930960682</v>
      </c>
      <c r="C97" s="447">
        <f t="shared" si="0"/>
        <v>93845.679350227059</v>
      </c>
      <c r="D97" s="447">
        <f t="shared" ca="1" si="9"/>
        <v>95204.146440270502</v>
      </c>
      <c r="E97" s="447">
        <f t="shared" ca="1" si="1"/>
        <v>1953398.8601861116</v>
      </c>
      <c r="F97" s="431"/>
      <c r="G97" s="459">
        <f t="shared" si="12"/>
        <v>8</v>
      </c>
      <c r="H97" s="459">
        <v>90</v>
      </c>
      <c r="I97" s="444">
        <f t="shared" ca="1" si="5"/>
        <v>1892089.4264415223</v>
      </c>
      <c r="J97" s="444">
        <f t="array" ref="J97">IFERROR(INDEX('Retirement Calculator'!J:J,MATCH('Isaac 401k'!N97,'Retirement Calculator'!A:A,0),0),0)</f>
        <v>8496.5728791855872</v>
      </c>
      <c r="K97" s="444">
        <f t="shared" ca="1" si="2"/>
        <v>7848.3035565097362</v>
      </c>
      <c r="L97" s="444">
        <f t="shared" ca="1" si="3"/>
        <v>1891441.1571188464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1953398.8601861116</v>
      </c>
      <c r="C98" s="447">
        <f t="shared" si="0"/>
        <v>93845.679350227059</v>
      </c>
      <c r="D98" s="447">
        <f t="shared" ca="1" si="9"/>
        <v>95204.146440270502</v>
      </c>
      <c r="E98" s="447">
        <f t="shared" ca="1" si="1"/>
        <v>1954757.3272761551</v>
      </c>
      <c r="F98" s="431"/>
      <c r="G98" s="459">
        <f t="shared" si="12"/>
        <v>8</v>
      </c>
      <c r="H98" s="459">
        <v>91</v>
      </c>
      <c r="I98" s="444">
        <f t="shared" ca="1" si="5"/>
        <v>1891441.1571188464</v>
      </c>
      <c r="J98" s="444">
        <f t="array" ref="J98">IFERROR(INDEX('Retirement Calculator'!J:J,MATCH('Isaac 401k'!N98,'Retirement Calculator'!A:A,0),0),0)</f>
        <v>8496.5728791855872</v>
      </c>
      <c r="K98" s="444">
        <f t="shared" ca="1" si="2"/>
        <v>7845.6024343319204</v>
      </c>
      <c r="L98" s="444">
        <f t="shared" ca="1" si="3"/>
        <v>1890790.1866739928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1954757.3272761551</v>
      </c>
      <c r="C99" s="447">
        <f t="shared" si="0"/>
        <v>93845.679350227059</v>
      </c>
      <c r="D99" s="447">
        <f t="shared" ca="1" si="9"/>
        <v>95204.146440270502</v>
      </c>
      <c r="E99" s="447">
        <f t="shared" ca="1" si="1"/>
        <v>1956115.7943661986</v>
      </c>
      <c r="F99" s="431"/>
      <c r="G99" s="459">
        <f t="shared" si="12"/>
        <v>8</v>
      </c>
      <c r="H99" s="459">
        <v>92</v>
      </c>
      <c r="I99" s="444">
        <f t="shared" ca="1" si="5"/>
        <v>1890790.1866739928</v>
      </c>
      <c r="J99" s="444">
        <f t="array" ref="J99">IFERROR(INDEX('Retirement Calculator'!J:J,MATCH('Isaac 401k'!N99,'Retirement Calculator'!A:A,0),0),0)</f>
        <v>8496.5728791855872</v>
      </c>
      <c r="K99" s="444">
        <f t="shared" ca="1" si="2"/>
        <v>7842.8900574783638</v>
      </c>
      <c r="L99" s="444">
        <f t="shared" ca="1" si="3"/>
        <v>1890136.5038522854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1956115.7943661986</v>
      </c>
      <c r="C100" s="447">
        <f t="shared" si="0"/>
        <v>93845.679350227059</v>
      </c>
      <c r="D100" s="447">
        <f t="shared" ca="1" si="9"/>
        <v>95204.146440270502</v>
      </c>
      <c r="E100" s="447">
        <f t="shared" ca="1" si="1"/>
        <v>1957474.2614562421</v>
      </c>
      <c r="F100" s="431"/>
      <c r="G100" s="459">
        <f t="shared" si="12"/>
        <v>8</v>
      </c>
      <c r="H100" s="459">
        <v>93</v>
      </c>
      <c r="I100" s="444">
        <f t="shared" ca="1" si="5"/>
        <v>1890136.5038522854</v>
      </c>
      <c r="J100" s="444">
        <f t="array" ref="J100">IFERROR(INDEX('Retirement Calculator'!J:J,MATCH('Isaac 401k'!N100,'Retirement Calculator'!A:A,0),0),0)</f>
        <v>8496.5728791855872</v>
      </c>
      <c r="K100" s="444">
        <f t="shared" ca="1" si="2"/>
        <v>7840.1663790545826</v>
      </c>
      <c r="L100" s="444">
        <f t="shared" ca="1" si="3"/>
        <v>1889480.0973521543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1957474.2614562421</v>
      </c>
      <c r="C101" s="447">
        <f t="shared" si="0"/>
        <v>93845.679350227059</v>
      </c>
      <c r="D101" s="447">
        <f t="shared" ca="1" si="9"/>
        <v>95204.146440270502</v>
      </c>
      <c r="E101" s="447">
        <f t="shared" ca="1" si="1"/>
        <v>1958832.7285462855</v>
      </c>
      <c r="F101" s="431"/>
      <c r="G101" s="459">
        <f t="shared" si="12"/>
        <v>8</v>
      </c>
      <c r="H101" s="459">
        <v>94</v>
      </c>
      <c r="I101" s="444">
        <f t="shared" ca="1" si="5"/>
        <v>1889480.0973521543</v>
      </c>
      <c r="J101" s="444">
        <f t="array" ref="J101">IFERROR(INDEX('Retirement Calculator'!J:J,MATCH('Isaac 401k'!N101,'Retirement Calculator'!A:A,0),0),0)</f>
        <v>8496.5728791855872</v>
      </c>
      <c r="K101" s="444">
        <f t="shared" ca="1" si="2"/>
        <v>7837.4313519707039</v>
      </c>
      <c r="L101" s="444">
        <f t="shared" ca="1" si="3"/>
        <v>1888820.9558249393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1958832.7285462855</v>
      </c>
      <c r="C102" s="447">
        <f t="shared" si="0"/>
        <v>93845.679350227059</v>
      </c>
      <c r="D102" s="447">
        <f t="shared" ca="1" si="9"/>
        <v>95204.146440270502</v>
      </c>
      <c r="E102" s="447">
        <f t="shared" ca="1" si="1"/>
        <v>1960191.195636329</v>
      </c>
      <c r="F102" s="431"/>
      <c r="G102" s="459">
        <f t="shared" si="12"/>
        <v>8</v>
      </c>
      <c r="H102" s="459">
        <v>95</v>
      </c>
      <c r="I102" s="444">
        <f t="shared" ca="1" si="5"/>
        <v>1888820.9558249393</v>
      </c>
      <c r="J102" s="444">
        <f t="array" ref="J102">IFERROR(INDEX('Retirement Calculator'!J:J,MATCH('Isaac 401k'!N102,'Retirement Calculator'!A:A,0),0),0)</f>
        <v>8496.5728791855872</v>
      </c>
      <c r="K102" s="444">
        <f t="shared" ca="1" si="2"/>
        <v>7834.68492894064</v>
      </c>
      <c r="L102" s="444">
        <f t="shared" ca="1" si="3"/>
        <v>1888159.0678746942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1960191.195636329</v>
      </c>
      <c r="C103" s="447">
        <f t="shared" si="0"/>
        <v>93845.679350227059</v>
      </c>
      <c r="D103" s="447">
        <f t="shared" ca="1" si="9"/>
        <v>95204.146440270502</v>
      </c>
      <c r="E103" s="447">
        <f t="shared" ca="1" si="1"/>
        <v>1961549.6627263725</v>
      </c>
      <c r="F103" s="431"/>
      <c r="G103" s="459">
        <f t="shared" si="12"/>
        <v>8</v>
      </c>
      <c r="H103" s="459">
        <v>96</v>
      </c>
      <c r="I103" s="444">
        <f t="shared" ca="1" si="5"/>
        <v>1888159.0678746942</v>
      </c>
      <c r="J103" s="444">
        <f t="array" ref="J103">IFERROR(INDEX('Retirement Calculator'!J:J,MATCH('Isaac 401k'!N103,'Retirement Calculator'!A:A,0),0),0)</f>
        <v>8496.5728791855872</v>
      </c>
      <c r="K103" s="444">
        <f t="shared" ca="1" si="2"/>
        <v>7831.9270624812852</v>
      </c>
      <c r="L103" s="444">
        <f t="shared" ca="1" si="3"/>
        <v>1887494.4220579898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1961549.6627263725</v>
      </c>
      <c r="C104" s="447">
        <f t="shared" si="0"/>
        <v>70384.25951267028</v>
      </c>
      <c r="D104" s="447">
        <f t="shared" ca="1" si="9"/>
        <v>95204.146440270502</v>
      </c>
      <c r="E104" s="447">
        <f t="shared" ca="1" si="1"/>
        <v>1986369.5496539727</v>
      </c>
      <c r="F104" s="431"/>
      <c r="G104" s="459">
        <f>G103+1</f>
        <v>9</v>
      </c>
      <c r="H104" s="459">
        <v>97</v>
      </c>
      <c r="I104" s="444">
        <f t="shared" ca="1" si="5"/>
        <v>1887494.4220579898</v>
      </c>
      <c r="J104" s="444">
        <f t="array" ref="J104">IFERROR(INDEX('Retirement Calculator'!J:J,MATCH('Isaac 401k'!N104,'Retirement Calculator'!A:A,0),0),0)</f>
        <v>8496.5728791855872</v>
      </c>
      <c r="K104" s="444">
        <f t="shared" ca="1" si="2"/>
        <v>7829.1577049116831</v>
      </c>
      <c r="L104" s="444">
        <f t="shared" ca="1" si="3"/>
        <v>1886827.0068837157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1986369.5496539727</v>
      </c>
      <c r="C105" s="447">
        <f t="shared" si="0"/>
        <v>0</v>
      </c>
      <c r="D105" s="447">
        <f t="shared" ca="1" si="9"/>
        <v>95204.146440270502</v>
      </c>
      <c r="E105" s="447">
        <f t="shared" ca="1" si="1"/>
        <v>2081573.6960942433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1886827.0068837157</v>
      </c>
      <c r="J105" s="444">
        <f t="array" ref="J105">IFERROR(INDEX('Retirement Calculator'!J:J,MATCH('Isaac 401k'!N105,'Retirement Calculator'!A:A,0),0),0)</f>
        <v>7820.4732791855868</v>
      </c>
      <c r="K105" s="444">
        <f t="shared" ca="1" si="2"/>
        <v>7829.1938900188752</v>
      </c>
      <c r="L105" s="444">
        <f t="shared" ca="1" si="3"/>
        <v>1886835.727494549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2081573.6960942433</v>
      </c>
      <c r="C106" s="447">
        <f t="shared" si="0"/>
        <v>0</v>
      </c>
      <c r="D106" s="447">
        <f t="shared" ca="1" si="9"/>
        <v>95204.146440270502</v>
      </c>
      <c r="E106" s="447">
        <f t="shared" ca="1" si="1"/>
        <v>2176777.8425345137</v>
      </c>
      <c r="F106" s="431"/>
      <c r="G106" s="459">
        <f t="shared" si="13"/>
        <v>9</v>
      </c>
      <c r="H106" s="459">
        <v>99</v>
      </c>
      <c r="I106" s="444">
        <f t="shared" ca="1" si="5"/>
        <v>1886835.727494549</v>
      </c>
      <c r="J106" s="444">
        <f t="array" ref="J106">IFERROR(INDEX('Retirement Calculator'!J:J,MATCH('Isaac 401k'!N106,'Retirement Calculator'!A:A,0),0),0)</f>
        <v>7820.4732791855868</v>
      </c>
      <c r="K106" s="444">
        <f t="shared" ca="1" si="2"/>
        <v>7829.2302258973468</v>
      </c>
      <c r="L106" s="444">
        <f t="shared" ca="1" si="3"/>
        <v>1886844.4844412608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2176777.8425345137</v>
      </c>
      <c r="C107" s="447">
        <f t="shared" si="0"/>
        <v>0</v>
      </c>
      <c r="D107" s="447">
        <f t="shared" ca="1" si="9"/>
        <v>95204.146440270502</v>
      </c>
      <c r="E107" s="447">
        <f t="shared" ca="1" si="1"/>
        <v>2271981.988974784</v>
      </c>
      <c r="F107" s="431"/>
      <c r="G107" s="459">
        <f t="shared" si="13"/>
        <v>9</v>
      </c>
      <c r="H107" s="459">
        <v>100</v>
      </c>
      <c r="I107" s="444">
        <f t="shared" ca="1" si="5"/>
        <v>1886844.4844412608</v>
      </c>
      <c r="J107" s="444">
        <f t="array" ref="J107">IFERROR(INDEX('Retirement Calculator'!J:J,MATCH('Isaac 401k'!N107,'Retirement Calculator'!A:A,0),0),0)</f>
        <v>7820.4732791855868</v>
      </c>
      <c r="K107" s="444">
        <f t="shared" ca="1" si="2"/>
        <v>7829.2667131753133</v>
      </c>
      <c r="L107" s="444">
        <f t="shared" ca="1" si="3"/>
        <v>1886853.2778752504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2271981.988974784</v>
      </c>
      <c r="C108" s="447">
        <f t="shared" si="0"/>
        <v>0</v>
      </c>
      <c r="D108" s="447">
        <f t="shared" ca="1" si="9"/>
        <v>95204.146440270502</v>
      </c>
      <c r="E108" s="447">
        <f t="shared" ca="1" si="1"/>
        <v>2367186.1354150544</v>
      </c>
      <c r="F108" s="431"/>
      <c r="G108" s="459">
        <f t="shared" si="13"/>
        <v>9</v>
      </c>
      <c r="H108" s="459">
        <v>101</v>
      </c>
      <c r="I108" s="444">
        <f t="shared" ca="1" si="5"/>
        <v>1886853.2778752504</v>
      </c>
      <c r="J108" s="444">
        <f t="array" ref="J108">IFERROR(INDEX('Retirement Calculator'!J:J,MATCH('Isaac 401k'!N108,'Retirement Calculator'!A:A,0),0),0)</f>
        <v>7820.4732791855868</v>
      </c>
      <c r="K108" s="444">
        <f t="shared" ca="1" si="2"/>
        <v>7829.3033524836037</v>
      </c>
      <c r="L108" s="444">
        <f t="shared" ca="1" si="3"/>
        <v>1886862.1079485484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2367186.1354150544</v>
      </c>
      <c r="C109" s="447">
        <f t="shared" si="0"/>
        <v>0</v>
      </c>
      <c r="D109" s="447">
        <f t="shared" ca="1" si="9"/>
        <v>95204.146440270502</v>
      </c>
      <c r="E109" s="447">
        <f t="shared" ca="1" si="1"/>
        <v>2462390.2818553247</v>
      </c>
      <c r="F109" s="431"/>
      <c r="G109" s="459">
        <f t="shared" si="13"/>
        <v>9</v>
      </c>
      <c r="H109" s="459">
        <v>102</v>
      </c>
      <c r="I109" s="444">
        <f t="shared" ca="1" si="5"/>
        <v>1886862.1079485484</v>
      </c>
      <c r="J109" s="444">
        <f t="array" ref="J109">IFERROR(INDEX('Retirement Calculator'!J:J,MATCH('Isaac 401k'!N109,'Retirement Calculator'!A:A,0),0),0)</f>
        <v>7820.4732791855868</v>
      </c>
      <c r="K109" s="444">
        <f t="shared" ca="1" si="2"/>
        <v>7829.3401444556785</v>
      </c>
      <c r="L109" s="444">
        <f t="shared" ca="1" si="3"/>
        <v>1886870.9748138185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2462390.2818553247</v>
      </c>
      <c r="C110" s="447">
        <f t="shared" si="0"/>
        <v>0</v>
      </c>
      <c r="D110" s="447">
        <f t="shared" ca="1" si="9"/>
        <v>95204.146440270502</v>
      </c>
      <c r="E110" s="447">
        <f t="shared" ca="1" si="1"/>
        <v>2557594.4282955951</v>
      </c>
      <c r="F110" s="431"/>
      <c r="G110" s="459">
        <f t="shared" si="13"/>
        <v>9</v>
      </c>
      <c r="H110" s="459">
        <v>103</v>
      </c>
      <c r="I110" s="444">
        <f t="shared" ca="1" si="5"/>
        <v>1886870.9748138185</v>
      </c>
      <c r="J110" s="444">
        <f t="array" ref="J110">IFERROR(INDEX('Retirement Calculator'!J:J,MATCH('Isaac 401k'!N110,'Retirement Calculator'!A:A,0),0),0)</f>
        <v>7820.4732791855868</v>
      </c>
      <c r="K110" s="444">
        <f t="shared" ca="1" si="2"/>
        <v>7829.3770897276372</v>
      </c>
      <c r="L110" s="444">
        <f t="shared" ca="1" si="3"/>
        <v>1886879.8786243605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2557594.4282955951</v>
      </c>
      <c r="C111" s="447">
        <f t="shared" si="0"/>
        <v>0</v>
      </c>
      <c r="D111" s="447">
        <f t="shared" ca="1" si="9"/>
        <v>95204.146440270502</v>
      </c>
      <c r="E111" s="447">
        <f t="shared" ca="1" si="1"/>
        <v>2652798.5747358655</v>
      </c>
      <c r="F111" s="431"/>
      <c r="G111" s="459">
        <f t="shared" si="13"/>
        <v>9</v>
      </c>
      <c r="H111" s="459">
        <v>104</v>
      </c>
      <c r="I111" s="444">
        <f t="shared" ca="1" si="5"/>
        <v>1886879.8786243605</v>
      </c>
      <c r="J111" s="444">
        <f t="array" ref="J111">IFERROR(INDEX('Retirement Calculator'!J:J,MATCH('Isaac 401k'!N111,'Retirement Calculator'!A:A,0),0),0)</f>
        <v>7820.4732791855868</v>
      </c>
      <c r="K111" s="444">
        <f t="shared" ca="1" si="2"/>
        <v>7829.414188938229</v>
      </c>
      <c r="L111" s="444">
        <f t="shared" ca="1" si="3"/>
        <v>1886888.8195341132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2652798.5747358655</v>
      </c>
      <c r="C112" s="447">
        <f t="shared" si="0"/>
        <v>0</v>
      </c>
      <c r="D112" s="447">
        <f t="shared" ca="1" si="9"/>
        <v>95204.146440270502</v>
      </c>
      <c r="E112" s="447">
        <f t="shared" ca="1" si="1"/>
        <v>2748002.7211761358</v>
      </c>
      <c r="F112" s="431"/>
      <c r="G112" s="459">
        <f t="shared" si="13"/>
        <v>9</v>
      </c>
      <c r="H112" s="459">
        <v>105</v>
      </c>
      <c r="I112" s="444">
        <f t="shared" ca="1" si="5"/>
        <v>1886888.8195341132</v>
      </c>
      <c r="J112" s="444">
        <f t="array" ref="J112">IFERROR(INDEX('Retirement Calculator'!J:J,MATCH('Isaac 401k'!N112,'Retirement Calculator'!A:A,0),0),0)</f>
        <v>7820.4732791855868</v>
      </c>
      <c r="K112" s="444">
        <f t="shared" ca="1" si="2"/>
        <v>7829.451442728865</v>
      </c>
      <c r="L112" s="444">
        <f t="shared" ca="1" si="3"/>
        <v>1886897.7976976563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2748002.7211761358</v>
      </c>
      <c r="C113" s="447">
        <f t="shared" si="0"/>
        <v>0</v>
      </c>
      <c r="D113" s="447">
        <f t="shared" ca="1" si="9"/>
        <v>95204.146440270502</v>
      </c>
      <c r="E113" s="447">
        <f t="shared" ca="1" si="1"/>
        <v>2843206.8676164062</v>
      </c>
      <c r="F113" s="431"/>
      <c r="G113" s="459">
        <f t="shared" si="13"/>
        <v>9</v>
      </c>
      <c r="H113" s="459">
        <v>106</v>
      </c>
      <c r="I113" s="444">
        <f t="shared" ca="1" si="5"/>
        <v>1886897.7976976563</v>
      </c>
      <c r="J113" s="444">
        <f t="array" ref="J113">IFERROR(INDEX('Retirement Calculator'!J:J,MATCH('Isaac 401k'!N113,'Retirement Calculator'!A:A,0),0),0)</f>
        <v>7820.4732791855868</v>
      </c>
      <c r="K113" s="444">
        <f t="shared" ca="1" si="2"/>
        <v>7829.4888517436275</v>
      </c>
      <c r="L113" s="444">
        <f t="shared" ca="1" si="3"/>
        <v>1886906.8132702142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2843206.8676164062</v>
      </c>
      <c r="C114" s="447">
        <f t="shared" si="0"/>
        <v>0</v>
      </c>
      <c r="D114" s="447">
        <f t="shared" ca="1" si="9"/>
        <v>95204.146440270502</v>
      </c>
      <c r="E114" s="447">
        <f t="shared" ca="1" si="1"/>
        <v>2938411.0140566765</v>
      </c>
      <c r="F114" s="431"/>
      <c r="G114" s="459">
        <f t="shared" si="13"/>
        <v>9</v>
      </c>
      <c r="H114" s="459">
        <v>107</v>
      </c>
      <c r="I114" s="444">
        <f t="shared" ca="1" si="5"/>
        <v>1886906.8132702142</v>
      </c>
      <c r="J114" s="444">
        <f t="array" ref="J114">IFERROR(INDEX('Retirement Calculator'!J:J,MATCH('Isaac 401k'!N114,'Retirement Calculator'!A:A,0),0),0)</f>
        <v>7820.4732791855868</v>
      </c>
      <c r="K114" s="444">
        <f t="shared" ca="1" si="2"/>
        <v>7829.5264166292864</v>
      </c>
      <c r="L114" s="444">
        <f t="shared" ca="1" si="3"/>
        <v>1886915.866407658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2938411.0140566765</v>
      </c>
      <c r="C115" s="447">
        <f t="shared" si="0"/>
        <v>0</v>
      </c>
      <c r="D115" s="447">
        <f t="shared" ca="1" si="9"/>
        <v>95204.146440270502</v>
      </c>
      <c r="E115" s="447">
        <f t="shared" ca="1" si="1"/>
        <v>3033615.1604969469</v>
      </c>
      <c r="F115" s="431"/>
      <c r="G115" s="459">
        <f t="shared" si="13"/>
        <v>9</v>
      </c>
      <c r="H115" s="459">
        <v>108</v>
      </c>
      <c r="I115" s="444">
        <f t="shared" ca="1" si="5"/>
        <v>1886915.866407658</v>
      </c>
      <c r="J115" s="444">
        <f t="array" ref="J115">IFERROR(INDEX('Retirement Calculator'!J:J,MATCH('Isaac 401k'!N115,'Retirement Calculator'!A:A,0),0),0)</f>
        <v>7820.4732791855868</v>
      </c>
      <c r="K115" s="444">
        <f t="shared" ca="1" si="2"/>
        <v>7829.5641380353018</v>
      </c>
      <c r="L115" s="444">
        <f t="shared" ca="1" si="3"/>
        <v>1886924.9572665077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3033615.1604969469</v>
      </c>
      <c r="C116" s="447">
        <f t="shared" si="0"/>
        <v>0</v>
      </c>
      <c r="D116" s="447">
        <f t="shared" ca="1" si="9"/>
        <v>95204.146440270502</v>
      </c>
      <c r="E116" s="447">
        <f t="shared" ca="1" si="1"/>
        <v>3128819.3069372172</v>
      </c>
      <c r="F116" s="431"/>
      <c r="G116" s="459">
        <f>G115+1</f>
        <v>10</v>
      </c>
      <c r="H116" s="459">
        <v>109</v>
      </c>
      <c r="I116" s="444">
        <f t="shared" ca="1" si="5"/>
        <v>1886924.9572665077</v>
      </c>
      <c r="J116" s="444">
        <f t="array" ref="J116">IFERROR(INDEX('Retirement Calculator'!J:J,MATCH('Isaac 401k'!N116,'Retirement Calculator'!A:A,0),0),0)</f>
        <v>7820.4732791855868</v>
      </c>
      <c r="K116" s="444">
        <f t="shared" ca="1" si="2"/>
        <v>7829.6020166138414</v>
      </c>
      <c r="L116" s="444">
        <f t="shared" ca="1" si="3"/>
        <v>1886934.0860039359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3128819.3069372172</v>
      </c>
      <c r="C117" s="447">
        <f t="shared" si="0"/>
        <v>0</v>
      </c>
      <c r="D117" s="447">
        <f t="shared" ca="1" si="9"/>
        <v>95204.146440270502</v>
      </c>
      <c r="E117" s="447">
        <f t="shared" ca="1" si="1"/>
        <v>3224023.4533774876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1886934.0860039359</v>
      </c>
      <c r="J117" s="444">
        <f t="array" ref="J117">IFERROR(INDEX('Retirement Calculator'!J:J,MATCH('Isaac 401k'!N117,'Retirement Calculator'!A:A,0),0),0)</f>
        <v>7820.4732791855868</v>
      </c>
      <c r="K117" s="444">
        <f t="shared" ca="1" si="2"/>
        <v>7829.6400530197925</v>
      </c>
      <c r="L117" s="444">
        <f t="shared" ca="1" si="3"/>
        <v>1886943.2527777702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3224023.4533774876</v>
      </c>
      <c r="C118" s="447">
        <f t="shared" si="0"/>
        <v>0</v>
      </c>
      <c r="D118" s="447">
        <f t="shared" ca="1" si="9"/>
        <v>95204.146440270502</v>
      </c>
      <c r="E118" s="447">
        <f t="shared" ca="1" si="1"/>
        <v>3319227.599817758</v>
      </c>
      <c r="F118" s="431"/>
      <c r="G118" s="459">
        <f t="shared" si="14"/>
        <v>10</v>
      </c>
      <c r="H118" s="459">
        <v>111</v>
      </c>
      <c r="I118" s="444">
        <f t="shared" ca="1" si="5"/>
        <v>1886943.2527777702</v>
      </c>
      <c r="J118" s="444">
        <f t="array" ref="J118">IFERROR(INDEX('Retirement Calculator'!J:J,MATCH('Isaac 401k'!N118,'Retirement Calculator'!A:A,0),0),0)</f>
        <v>7820.4732791855868</v>
      </c>
      <c r="K118" s="444">
        <f t="shared" ca="1" si="2"/>
        <v>7829.6782479107687</v>
      </c>
      <c r="L118" s="444">
        <f t="shared" ca="1" si="3"/>
        <v>1886952.4577464953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3319227.599817758</v>
      </c>
      <c r="C119" s="447">
        <f t="shared" si="0"/>
        <v>0</v>
      </c>
      <c r="D119" s="447">
        <f t="shared" ca="1" si="9"/>
        <v>95204.146440270502</v>
      </c>
      <c r="E119" s="447">
        <f t="shared" ca="1" si="1"/>
        <v>3414431.7462580283</v>
      </c>
      <c r="F119" s="431"/>
      <c r="G119" s="459">
        <f t="shared" si="14"/>
        <v>10</v>
      </c>
      <c r="H119" s="459">
        <v>112</v>
      </c>
      <c r="I119" s="444">
        <f t="shared" ca="1" si="5"/>
        <v>1886952.4577464953</v>
      </c>
      <c r="J119" s="444">
        <f t="array" ref="J119">IFERROR(INDEX('Retirement Calculator'!J:J,MATCH('Isaac 401k'!N119,'Retirement Calculator'!A:A,0),0),0)</f>
        <v>7820.4732791855868</v>
      </c>
      <c r="K119" s="444">
        <f t="shared" ca="1" si="2"/>
        <v>7829.7166019471224</v>
      </c>
      <c r="L119" s="444">
        <f t="shared" ca="1" si="3"/>
        <v>1886961.7010692568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3414431.7462580283</v>
      </c>
      <c r="C120" s="447">
        <f t="shared" si="0"/>
        <v>0</v>
      </c>
      <c r="D120" s="447">
        <f t="shared" ca="1" si="9"/>
        <v>95204.146440270502</v>
      </c>
      <c r="E120" s="447">
        <f t="shared" ca="1" si="1"/>
        <v>3509635.8926982987</v>
      </c>
      <c r="F120" s="431"/>
      <c r="G120" s="459">
        <f t="shared" si="14"/>
        <v>10</v>
      </c>
      <c r="H120" s="459">
        <v>113</v>
      </c>
      <c r="I120" s="444">
        <f t="shared" ca="1" si="5"/>
        <v>1886961.7010692568</v>
      </c>
      <c r="J120" s="444">
        <f t="array" ref="J120">IFERROR(INDEX('Retirement Calculator'!J:J,MATCH('Isaac 401k'!N120,'Retirement Calculator'!A:A,0),0),0)</f>
        <v>7820.4732791855868</v>
      </c>
      <c r="K120" s="444">
        <f t="shared" ca="1" si="2"/>
        <v>7829.7551157919634</v>
      </c>
      <c r="L120" s="444">
        <f t="shared" ca="1" si="3"/>
        <v>1886970.9829058631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3509635.8926982987</v>
      </c>
      <c r="C121" s="447">
        <f t="shared" si="0"/>
        <v>0</v>
      </c>
      <c r="D121" s="447">
        <f t="shared" ca="1" si="9"/>
        <v>95204.146440270502</v>
      </c>
      <c r="E121" s="447">
        <f t="shared" ca="1" si="1"/>
        <v>3604840.039138569</v>
      </c>
      <c r="F121" s="431"/>
      <c r="G121" s="459">
        <f t="shared" si="14"/>
        <v>10</v>
      </c>
      <c r="H121" s="459">
        <v>114</v>
      </c>
      <c r="I121" s="444">
        <f t="shared" ca="1" si="5"/>
        <v>1886970.9829058631</v>
      </c>
      <c r="J121" s="444">
        <f t="array" ref="J121">IFERROR(INDEX('Retirement Calculator'!J:J,MATCH('Isaac 401k'!N121,'Retirement Calculator'!A:A,0),0),0)</f>
        <v>7820.4732791855868</v>
      </c>
      <c r="K121" s="444">
        <f t="shared" ca="1" si="2"/>
        <v>7829.7937901111563</v>
      </c>
      <c r="L121" s="444">
        <f t="shared" ca="1" si="3"/>
        <v>1886980.3034167886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3604840.039138569</v>
      </c>
      <c r="C122" s="447">
        <f t="shared" si="0"/>
        <v>0</v>
      </c>
      <c r="D122" s="447">
        <f t="shared" ca="1" si="9"/>
        <v>95204.146440270502</v>
      </c>
      <c r="E122" s="447">
        <f t="shared" ca="1" si="1"/>
        <v>3700044.1855788394</v>
      </c>
      <c r="F122" s="431"/>
      <c r="G122" s="459">
        <f t="shared" si="14"/>
        <v>10</v>
      </c>
      <c r="H122" s="459">
        <v>115</v>
      </c>
      <c r="I122" s="444">
        <f t="shared" ca="1" si="5"/>
        <v>1886980.3034167886</v>
      </c>
      <c r="J122" s="444">
        <f t="array" ref="J122">IFERROR(INDEX('Retirement Calculator'!J:J,MATCH('Isaac 401k'!N122,'Retirement Calculator'!A:A,0),0),0)</f>
        <v>7820.4732791855868</v>
      </c>
      <c r="K122" s="444">
        <f t="shared" ca="1" si="2"/>
        <v>7829.8326255733455</v>
      </c>
      <c r="L122" s="444">
        <f t="shared" ca="1" si="3"/>
        <v>1886989.6627631763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3700044.1855788394</v>
      </c>
      <c r="C123" s="447">
        <f t="shared" si="0"/>
        <v>0</v>
      </c>
      <c r="D123" s="447">
        <f t="shared" ca="1" si="9"/>
        <v>95204.146440270502</v>
      </c>
      <c r="E123" s="447">
        <f t="shared" ca="1" si="1"/>
        <v>3795248.3320191097</v>
      </c>
      <c r="F123" s="431"/>
      <c r="G123" s="459">
        <f t="shared" si="14"/>
        <v>10</v>
      </c>
      <c r="H123" s="459">
        <v>116</v>
      </c>
      <c r="I123" s="444">
        <f t="shared" ca="1" si="5"/>
        <v>1886989.6627631763</v>
      </c>
      <c r="J123" s="444">
        <f t="array" ref="J123">IFERROR(INDEX('Retirement Calculator'!J:J,MATCH('Isaac 401k'!N123,'Retirement Calculator'!A:A,0),0),0)</f>
        <v>7820.4732791855868</v>
      </c>
      <c r="K123" s="444">
        <f t="shared" ca="1" si="2"/>
        <v>7829.8716228499597</v>
      </c>
      <c r="L123" s="444">
        <f t="shared" ca="1" si="3"/>
        <v>1886999.0611068406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3795248.3320191097</v>
      </c>
      <c r="C124" s="447">
        <f t="shared" si="0"/>
        <v>0</v>
      </c>
      <c r="D124" s="447">
        <f t="shared" ca="1" si="9"/>
        <v>95204.146440270502</v>
      </c>
      <c r="E124" s="447">
        <f t="shared" ca="1" si="1"/>
        <v>3890452.4784593801</v>
      </c>
      <c r="F124" s="431"/>
      <c r="G124" s="459">
        <f t="shared" si="14"/>
        <v>10</v>
      </c>
      <c r="H124" s="459">
        <v>117</v>
      </c>
      <c r="I124" s="444">
        <f t="shared" ca="1" si="5"/>
        <v>1886999.0611068406</v>
      </c>
      <c r="J124" s="444">
        <f t="array" ref="J124">IFERROR(INDEX('Retirement Calculator'!J:J,MATCH('Isaac 401k'!N124,'Retirement Calculator'!A:A,0),0),0)</f>
        <v>7820.4732791855868</v>
      </c>
      <c r="K124" s="444">
        <f t="shared" ca="1" si="2"/>
        <v>7829.9107826152294</v>
      </c>
      <c r="L124" s="444">
        <f t="shared" ca="1" si="3"/>
        <v>1887008.4986102702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3890452.4784593801</v>
      </c>
      <c r="C125" s="447">
        <f t="shared" si="0"/>
        <v>0</v>
      </c>
      <c r="D125" s="447">
        <f t="shared" ca="1" si="9"/>
        <v>95204.146440270502</v>
      </c>
      <c r="E125" s="447">
        <f t="shared" ca="1" si="1"/>
        <v>3985656.6248996505</v>
      </c>
      <c r="F125" s="431"/>
      <c r="G125" s="459">
        <f t="shared" si="14"/>
        <v>10</v>
      </c>
      <c r="H125" s="459">
        <v>118</v>
      </c>
      <c r="I125" s="444">
        <f t="shared" ca="1" si="5"/>
        <v>1887008.4986102702</v>
      </c>
      <c r="J125" s="444">
        <f t="array" ref="J125">IFERROR(INDEX('Retirement Calculator'!J:J,MATCH('Isaac 401k'!N125,'Retirement Calculator'!A:A,0),0),0)</f>
        <v>7820.4732791855868</v>
      </c>
      <c r="K125" s="444">
        <f t="shared" ca="1" si="2"/>
        <v>7829.9501055461851</v>
      </c>
      <c r="L125" s="444">
        <f t="shared" ca="1" si="3"/>
        <v>1887017.9754366309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3985656.6248996505</v>
      </c>
      <c r="C126" s="447">
        <f t="shared" si="0"/>
        <v>0</v>
      </c>
      <c r="D126" s="447">
        <f t="shared" ca="1" si="9"/>
        <v>95204.146440270502</v>
      </c>
      <c r="E126" s="447">
        <f t="shared" ca="1" si="1"/>
        <v>4080860.7713399208</v>
      </c>
      <c r="F126" s="431"/>
      <c r="G126" s="459">
        <f t="shared" si="14"/>
        <v>10</v>
      </c>
      <c r="H126" s="459">
        <v>119</v>
      </c>
      <c r="I126" s="444">
        <f t="shared" ca="1" si="5"/>
        <v>1887017.9754366309</v>
      </c>
      <c r="J126" s="444">
        <f t="array" ref="J126">IFERROR(INDEX('Retirement Calculator'!J:J,MATCH('Isaac 401k'!N126,'Retirement Calculator'!A:A,0),0),0)</f>
        <v>7820.4732791855868</v>
      </c>
      <c r="K126" s="444">
        <f t="shared" ca="1" si="2"/>
        <v>7829.9895923226886</v>
      </c>
      <c r="L126" s="444">
        <f t="shared" ca="1" si="3"/>
        <v>1887027.4917497679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4080860.7713399208</v>
      </c>
      <c r="C127" s="447">
        <f t="shared" si="0"/>
        <v>0</v>
      </c>
      <c r="D127" s="447">
        <f t="shared" ca="1" si="9"/>
        <v>95204.146440270502</v>
      </c>
      <c r="E127" s="447">
        <f t="shared" ca="1" si="1"/>
        <v>4176064.9177801912</v>
      </c>
      <c r="F127" s="431"/>
      <c r="G127" s="459">
        <f t="shared" si="14"/>
        <v>10</v>
      </c>
      <c r="H127" s="459">
        <v>120</v>
      </c>
      <c r="I127" s="444">
        <f t="shared" ca="1" si="5"/>
        <v>1887027.4917497679</v>
      </c>
      <c r="J127" s="444">
        <f t="array" ref="J127">IFERROR(INDEX('Retirement Calculator'!J:J,MATCH('Isaac 401k'!N127,'Retirement Calculator'!A:A,0),0),0)</f>
        <v>7820.4732791855868</v>
      </c>
      <c r="K127" s="444">
        <f t="shared" ca="1" si="2"/>
        <v>7830.0292436274249</v>
      </c>
      <c r="L127" s="444">
        <f t="shared" ca="1" si="3"/>
        <v>1887037.0477142096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4176064.9177801912</v>
      </c>
      <c r="C128" s="447">
        <f t="shared" si="0"/>
        <v>0</v>
      </c>
      <c r="D128" s="447">
        <f t="shared" ca="1" si="9"/>
        <v>95204.146440270502</v>
      </c>
      <c r="E128" s="447">
        <f t="shared" ca="1" si="1"/>
        <v>4271269.064220462</v>
      </c>
      <c r="F128" s="431"/>
      <c r="G128" s="459">
        <f>G127+1</f>
        <v>11</v>
      </c>
      <c r="H128" s="459">
        <v>121</v>
      </c>
      <c r="I128" s="444">
        <f t="shared" ca="1" si="5"/>
        <v>1887037.0477142096</v>
      </c>
      <c r="J128" s="444">
        <f t="array" ref="J128">IFERROR(INDEX('Retirement Calculator'!J:J,MATCH('Isaac 401k'!N128,'Retirement Calculator'!A:A,0),0),0)</f>
        <v>7820.4732791855868</v>
      </c>
      <c r="K128" s="444">
        <f t="shared" ca="1" si="2"/>
        <v>7830.0690601459346</v>
      </c>
      <c r="L128" s="444">
        <f t="shared" ca="1" si="3"/>
        <v>1887046.6434951699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4271269.064220462</v>
      </c>
      <c r="C129" s="447">
        <f t="shared" si="0"/>
        <v>0</v>
      </c>
      <c r="D129" s="447">
        <f t="shared" ca="1" si="9"/>
        <v>95204.146440270502</v>
      </c>
      <c r="E129" s="447">
        <f t="shared" ca="1" si="1"/>
        <v>4366473.2106607324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1887046.6434951699</v>
      </c>
      <c r="J129" s="444">
        <f t="array" ref="J129">IFERROR(INDEX('Retirement Calculator'!J:J,MATCH('Isaac 401k'!N129,'Retirement Calculator'!A:A,0),0),0)</f>
        <v>7820.4732791855868</v>
      </c>
      <c r="K129" s="444">
        <f t="shared" ca="1" si="2"/>
        <v>7830.1090425666016</v>
      </c>
      <c r="L129" s="444">
        <f t="shared" ca="1" si="3"/>
        <v>1887056.2792585508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4366473.2106607324</v>
      </c>
      <c r="C130" s="447">
        <f t="shared" si="0"/>
        <v>0</v>
      </c>
      <c r="D130" s="447">
        <f t="shared" ca="1" si="9"/>
        <v>95204.146440270502</v>
      </c>
      <c r="E130" s="447">
        <f t="shared" ca="1" si="1"/>
        <v>4461677.3571010027</v>
      </c>
      <c r="F130" s="431"/>
      <c r="G130" s="459">
        <f t="shared" si="15"/>
        <v>11</v>
      </c>
      <c r="H130" s="459">
        <v>123</v>
      </c>
      <c r="I130" s="444">
        <f t="shared" ca="1" si="5"/>
        <v>1887056.2792585508</v>
      </c>
      <c r="J130" s="444">
        <f t="array" ref="J130">IFERROR(INDEX('Retirement Calculator'!J:J,MATCH('Isaac 401k'!N130,'Retirement Calculator'!A:A,0),0),0)</f>
        <v>7820.4732791855868</v>
      </c>
      <c r="K130" s="444">
        <f t="shared" ca="1" si="2"/>
        <v>7830.1491915806873</v>
      </c>
      <c r="L130" s="444">
        <f t="shared" ca="1" si="3"/>
        <v>1887065.955170946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4461677.3571010027</v>
      </c>
      <c r="C131" s="447">
        <f t="shared" si="0"/>
        <v>0</v>
      </c>
      <c r="D131" s="447">
        <f t="shared" ca="1" si="9"/>
        <v>95204.146440270502</v>
      </c>
      <c r="E131" s="447">
        <f t="shared" ca="1" si="1"/>
        <v>4556881.5035412731</v>
      </c>
      <c r="F131" s="431"/>
      <c r="G131" s="459">
        <f t="shared" si="15"/>
        <v>11</v>
      </c>
      <c r="H131" s="459">
        <v>124</v>
      </c>
      <c r="I131" s="444">
        <f t="shared" ca="1" si="5"/>
        <v>1887065.955170946</v>
      </c>
      <c r="J131" s="444">
        <f t="array" ref="J131">IFERROR(INDEX('Retirement Calculator'!J:J,MATCH('Isaac 401k'!N131,'Retirement Calculator'!A:A,0),0),0)</f>
        <v>7820.4732791855868</v>
      </c>
      <c r="K131" s="444">
        <f t="shared" ca="1" si="2"/>
        <v>7830.1895078823345</v>
      </c>
      <c r="L131" s="444">
        <f t="shared" ca="1" si="3"/>
        <v>1887075.6713996427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4556881.5035412731</v>
      </c>
      <c r="C132" s="447">
        <f t="shared" si="0"/>
        <v>0</v>
      </c>
      <c r="D132" s="447">
        <f t="shared" ca="1" si="9"/>
        <v>95204.146440270502</v>
      </c>
      <c r="E132" s="447">
        <f t="shared" ca="1" si="1"/>
        <v>4652085.6499815434</v>
      </c>
      <c r="F132" s="431"/>
      <c r="G132" s="459">
        <f t="shared" si="15"/>
        <v>11</v>
      </c>
      <c r="H132" s="459">
        <v>125</v>
      </c>
      <c r="I132" s="444">
        <f t="shared" ca="1" si="5"/>
        <v>1887075.6713996427</v>
      </c>
      <c r="J132" s="444">
        <f t="array" ref="J132">IFERROR(INDEX('Retirement Calculator'!J:J,MATCH('Isaac 401k'!N132,'Retirement Calculator'!A:A,0),0),0)</f>
        <v>7820.4732791855868</v>
      </c>
      <c r="K132" s="444">
        <f t="shared" ca="1" si="2"/>
        <v>7830.2299921685708</v>
      </c>
      <c r="L132" s="444">
        <f t="shared" ca="1" si="3"/>
        <v>1887085.4281126256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4652085.6499815434</v>
      </c>
      <c r="C133" s="447">
        <f t="shared" si="0"/>
        <v>0</v>
      </c>
      <c r="D133" s="447">
        <f t="shared" ca="1" si="9"/>
        <v>95204.146440270502</v>
      </c>
      <c r="E133" s="447">
        <f t="shared" ca="1" si="1"/>
        <v>4747289.7964218138</v>
      </c>
      <c r="F133" s="431"/>
      <c r="G133" s="459">
        <f t="shared" si="15"/>
        <v>11</v>
      </c>
      <c r="H133" s="459">
        <v>126</v>
      </c>
      <c r="I133" s="444">
        <f t="shared" ca="1" si="5"/>
        <v>1887085.4281126256</v>
      </c>
      <c r="J133" s="444">
        <f t="array" ref="J133">IFERROR(INDEX('Retirement Calculator'!J:J,MATCH('Isaac 401k'!N133,'Retirement Calculator'!A:A,0),0),0)</f>
        <v>7820.4732791855868</v>
      </c>
      <c r="K133" s="444">
        <f t="shared" ca="1" si="2"/>
        <v>7830.2706451393333</v>
      </c>
      <c r="L133" s="444">
        <f t="shared" ca="1" si="3"/>
        <v>1887095.2254785793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4747289.7964218138</v>
      </c>
      <c r="C134" s="447">
        <f t="shared" si="0"/>
        <v>0</v>
      </c>
      <c r="D134" s="447">
        <f t="shared" ca="1" si="9"/>
        <v>95204.146440270502</v>
      </c>
      <c r="E134" s="447">
        <f t="shared" ca="1" si="1"/>
        <v>4842493.9428620841</v>
      </c>
      <c r="F134" s="431"/>
      <c r="G134" s="459">
        <f t="shared" si="15"/>
        <v>11</v>
      </c>
      <c r="H134" s="459">
        <v>127</v>
      </c>
      <c r="I134" s="444">
        <f t="shared" ca="1" si="5"/>
        <v>1887095.2254785793</v>
      </c>
      <c r="J134" s="444">
        <f t="array" ref="J134">IFERROR(INDEX('Retirement Calculator'!J:J,MATCH('Isaac 401k'!N134,'Retirement Calculator'!A:A,0),0),0)</f>
        <v>7820.4732791855868</v>
      </c>
      <c r="K134" s="444">
        <f t="shared" ca="1" si="2"/>
        <v>7830.3114674974722</v>
      </c>
      <c r="L134" s="444">
        <f t="shared" ca="1" si="3"/>
        <v>1887105.0636668911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4842493.9428620841</v>
      </c>
      <c r="C135" s="447">
        <f t="shared" si="0"/>
        <v>0</v>
      </c>
      <c r="D135" s="447">
        <f t="shared" ca="1" si="9"/>
        <v>95204.146440270502</v>
      </c>
      <c r="E135" s="447">
        <f t="shared" ca="1" si="1"/>
        <v>4937698.0893023545</v>
      </c>
      <c r="F135" s="431"/>
      <c r="G135" s="459">
        <f t="shared" si="15"/>
        <v>11</v>
      </c>
      <c r="H135" s="459">
        <v>128</v>
      </c>
      <c r="I135" s="444">
        <f t="shared" ca="1" si="5"/>
        <v>1887105.0636668911</v>
      </c>
      <c r="J135" s="444">
        <f t="array" ref="J135">IFERROR(INDEX('Retirement Calculator'!J:J,MATCH('Isaac 401k'!N135,'Retirement Calculator'!A:A,0),0),0)</f>
        <v>7820.4732791855868</v>
      </c>
      <c r="K135" s="444">
        <f t="shared" ca="1" si="2"/>
        <v>7830.3524599487737</v>
      </c>
      <c r="L135" s="444">
        <f t="shared" ca="1" si="3"/>
        <v>1887114.9428476542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4937698.0893023545</v>
      </c>
      <c r="C136" s="447">
        <f t="shared" si="0"/>
        <v>0</v>
      </c>
      <c r="D136" s="447">
        <f t="shared" ca="1" si="9"/>
        <v>95204.146440270502</v>
      </c>
      <c r="E136" s="447">
        <f t="shared" ca="1" si="1"/>
        <v>5032902.2357426248</v>
      </c>
      <c r="F136" s="431"/>
      <c r="G136" s="459">
        <f t="shared" si="15"/>
        <v>11</v>
      </c>
      <c r="H136" s="459">
        <v>129</v>
      </c>
      <c r="I136" s="444">
        <f t="shared" ca="1" si="5"/>
        <v>1887114.9428476542</v>
      </c>
      <c r="J136" s="444">
        <f t="array" ref="J136">IFERROR(INDEX('Retirement Calculator'!J:J,MATCH('Isaac 401k'!N136,'Retirement Calculator'!A:A,0),0),0)</f>
        <v>7820.4732791855868</v>
      </c>
      <c r="K136" s="444">
        <f t="shared" ca="1" si="2"/>
        <v>7830.3936232019523</v>
      </c>
      <c r="L136" s="444">
        <f t="shared" ca="1" si="3"/>
        <v>1887124.8631916705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1887124.8631916705</v>
      </c>
      <c r="J137" s="444">
        <f t="array" ref="J137">IFERROR(INDEX('Retirement Calculator'!J:J,MATCH('Isaac 401k'!N137,'Retirement Calculator'!A:A,0),0),0)</f>
        <v>7820.4732791855868</v>
      </c>
      <c r="K137" s="444">
        <f t="shared" ca="1" si="2"/>
        <v>7830.4349579686868</v>
      </c>
      <c r="L137" s="444">
        <f t="shared" ca="1" si="3"/>
        <v>1887134.8248704537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1887134.8248704537</v>
      </c>
      <c r="J138" s="444">
        <f t="array" ref="J138">IFERROR(INDEX('Retirement Calculator'!J:J,MATCH('Isaac 401k'!N138,'Retirement Calculator'!A:A,0),0),0)</f>
        <v>7820.4732791855868</v>
      </c>
      <c r="K138" s="444">
        <f t="shared" ca="1" si="2"/>
        <v>7830.4764649636172</v>
      </c>
      <c r="L138" s="444">
        <f t="shared" ca="1" si="3"/>
        <v>1887144.8280562316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1887144.8280562316</v>
      </c>
      <c r="J139" s="444">
        <f t="array" ref="J139">IFERROR(INDEX('Retirement Calculator'!J:J,MATCH('Isaac 401k'!N139,'Retirement Calculator'!A:A,0),0),0)</f>
        <v>7820.4732791855868</v>
      </c>
      <c r="K139" s="444">
        <f t="shared" ca="1" si="2"/>
        <v>7830.5181449043585</v>
      </c>
      <c r="L139" s="444">
        <f t="shared" ca="1" si="3"/>
        <v>1887154.8729219504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1887154.8729219504</v>
      </c>
      <c r="J140" s="444">
        <f t="array" ref="J140">IFERROR(INDEX('Retirement Calculator'!J:J,MATCH('Isaac 401k'!N140,'Retirement Calculator'!A:A,0),0),0)</f>
        <v>7820.4732791855868</v>
      </c>
      <c r="K140" s="444">
        <f t="shared" ca="1" si="2"/>
        <v>7830.5599985115186</v>
      </c>
      <c r="L140" s="444">
        <f t="shared" ca="1" si="3"/>
        <v>1887164.9596412764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1887164.9596412764</v>
      </c>
      <c r="J141" s="444">
        <f t="array" ref="J141">IFERROR(INDEX('Retirement Calculator'!J:J,MATCH('Isaac 401k'!N141,'Retirement Calculator'!A:A,0),0),0)</f>
        <v>7820.4732791855868</v>
      </c>
      <c r="K141" s="444">
        <f t="shared" ca="1" si="2"/>
        <v>7830.6020265087118</v>
      </c>
      <c r="L141" s="444">
        <f t="shared" ca="1" si="3"/>
        <v>1887175.0883885995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1887175.0883885995</v>
      </c>
      <c r="J142" s="444">
        <f t="array" ref="J142">IFERROR(INDEX('Retirement Calculator'!J:J,MATCH('Isaac 401k'!N142,'Retirement Calculator'!A:A,0),0),0)</f>
        <v>7820.4732791855868</v>
      </c>
      <c r="K142" s="444">
        <f t="shared" ca="1" si="2"/>
        <v>7830.6442296225587</v>
      </c>
      <c r="L142" s="444">
        <f t="shared" ca="1" si="3"/>
        <v>1887185.2593390364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1887185.2593390364</v>
      </c>
      <c r="J143" s="444">
        <f t="array" ref="J143">IFERROR(INDEX('Retirement Calculator'!J:J,MATCH('Isaac 401k'!N143,'Retirement Calculator'!A:A,0),0),0)</f>
        <v>7820.4732791855868</v>
      </c>
      <c r="K143" s="444">
        <f t="shared" ca="1" si="2"/>
        <v>7830.6866085827114</v>
      </c>
      <c r="L143" s="444">
        <f t="shared" ca="1" si="3"/>
        <v>1887195.4726684336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1887195.4726684336</v>
      </c>
      <c r="J144" s="444">
        <f t="array" ref="J144">IFERROR(INDEX('Retirement Calculator'!J:J,MATCH('Isaac 401k'!N144,'Retirement Calculator'!A:A,0),0),0)</f>
        <v>7820.4732791855868</v>
      </c>
      <c r="K144" s="444">
        <f t="shared" ca="1" si="2"/>
        <v>7830.7291641218671</v>
      </c>
      <c r="L144" s="444">
        <f t="shared" ca="1" si="3"/>
        <v>1887205.7285533699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1887205.7285533699</v>
      </c>
      <c r="J145" s="444">
        <f t="array" ref="J145">IFERROR(INDEX('Retirement Calculator'!J:J,MATCH('Isaac 401k'!N145,'Retirement Calculator'!A:A,0),0),0)</f>
        <v>7820.4732791855868</v>
      </c>
      <c r="K145" s="444">
        <f t="shared" ca="1" si="2"/>
        <v>7830.771896975768</v>
      </c>
      <c r="L145" s="444">
        <f t="shared" ca="1" si="3"/>
        <v>1887216.0271711601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1887216.0271711601</v>
      </c>
      <c r="J146" s="444">
        <f t="array" ref="J146">IFERROR(INDEX('Retirement Calculator'!J:J,MATCH('Isaac 401k'!N146,'Retirement Calculator'!A:A,0),0),0)</f>
        <v>7820.4732791855868</v>
      </c>
      <c r="K146" s="444">
        <f t="shared" ca="1" si="2"/>
        <v>7830.8148078832282</v>
      </c>
      <c r="L146" s="444">
        <f t="shared" ca="1" si="3"/>
        <v>1887226.3686998577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1887226.3686998577</v>
      </c>
      <c r="J147" s="444">
        <f t="array" ref="J147">IFERROR(INDEX('Retirement Calculator'!J:J,MATCH('Isaac 401k'!N147,'Retirement Calculator'!A:A,0),0),0)</f>
        <v>7820.4732791855868</v>
      </c>
      <c r="K147" s="444">
        <f t="shared" ca="1" si="2"/>
        <v>7830.8578975861337</v>
      </c>
      <c r="L147" s="444">
        <f t="shared" ca="1" si="3"/>
        <v>1887236.7533182583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1887236.7533182583</v>
      </c>
      <c r="J148" s="444">
        <f t="array" ref="J148">IFERROR(INDEX('Retirement Calculator'!J:J,MATCH('Isaac 401k'!N148,'Retirement Calculator'!A:A,0),0),0)</f>
        <v>7820.4732791855868</v>
      </c>
      <c r="K148" s="444">
        <f t="shared" ca="1" si="2"/>
        <v>7830.9011668294697</v>
      </c>
      <c r="L148" s="444">
        <f t="shared" ca="1" si="3"/>
        <v>1887247.1812059022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1887247.1812059022</v>
      </c>
      <c r="J149" s="444">
        <f t="array" ref="J149">IFERROR(INDEX('Retirement Calculator'!J:J,MATCH('Isaac 401k'!N149,'Retirement Calculator'!A:A,0),0),0)</f>
        <v>7820.4732791855868</v>
      </c>
      <c r="K149" s="444">
        <f t="shared" ca="1" si="2"/>
        <v>7830.9446163613193</v>
      </c>
      <c r="L149" s="444">
        <f t="shared" ca="1" si="3"/>
        <v>1887257.6525430779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1887257.6525430779</v>
      </c>
      <c r="J150" s="444">
        <f t="array" ref="J150">IFERROR(INDEX('Retirement Calculator'!J:J,MATCH('Isaac 401k'!N150,'Retirement Calculator'!A:A,0),0),0)</f>
        <v>7820.4732791855868</v>
      </c>
      <c r="K150" s="444">
        <f t="shared" ca="1" si="2"/>
        <v>7830.9882469328841</v>
      </c>
      <c r="L150" s="444">
        <f t="shared" ca="1" si="3"/>
        <v>1887268.1675108252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1887268.1675108252</v>
      </c>
      <c r="J151" s="444">
        <f t="array" ref="J151">IFERROR(INDEX('Retirement Calculator'!J:J,MATCH('Isaac 401k'!N151,'Retirement Calculator'!A:A,0),0),0)</f>
        <v>7820.4732791855868</v>
      </c>
      <c r="K151" s="444">
        <f t="shared" ca="1" si="2"/>
        <v>7831.0320592984981</v>
      </c>
      <c r="L151" s="444">
        <f t="shared" ca="1" si="3"/>
        <v>1887278.7262909382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1887278.7262909382</v>
      </c>
      <c r="J152" s="444">
        <f t="array" ref="J152">IFERROR(INDEX('Retirement Calculator'!J:J,MATCH('Isaac 401k'!N152,'Retirement Calculator'!A:A,0),0),0)</f>
        <v>7820.4732791855868</v>
      </c>
      <c r="K152" s="444">
        <f t="shared" ca="1" si="2"/>
        <v>7831.0760542156368</v>
      </c>
      <c r="L152" s="444">
        <f t="shared" ca="1" si="3"/>
        <v>1887289.3290659683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1887289.3290659683</v>
      </c>
      <c r="J153" s="444">
        <f t="array" ref="J153">IFERROR(INDEX('Retirement Calculator'!J:J,MATCH('Isaac 401k'!N153,'Retirement Calculator'!A:A,0),0),0)</f>
        <v>7820.4732791855868</v>
      </c>
      <c r="K153" s="444">
        <f t="shared" ca="1" si="2"/>
        <v>7831.1202324449278</v>
      </c>
      <c r="L153" s="444">
        <f t="shared" ca="1" si="3"/>
        <v>1887299.9760192276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1887299.9760192276</v>
      </c>
      <c r="J154" s="444">
        <f t="array" ref="J154">IFERROR(INDEX('Retirement Calculator'!J:J,MATCH('Isaac 401k'!N154,'Retirement Calculator'!A:A,0),0),0)</f>
        <v>7820.4732791855868</v>
      </c>
      <c r="K154" s="444">
        <f t="shared" ca="1" si="2"/>
        <v>7831.1645947501756</v>
      </c>
      <c r="L154" s="444">
        <f t="shared" ca="1" si="3"/>
        <v>1887310.6673347922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1887310.6673347922</v>
      </c>
      <c r="J155" s="444">
        <f t="array" ref="J155">IFERROR(INDEX('Retirement Calculator'!J:J,MATCH('Isaac 401k'!N155,'Retirement Calculator'!A:A,0),0),0)</f>
        <v>7820.4732791855868</v>
      </c>
      <c r="K155" s="444">
        <f t="shared" ca="1" si="2"/>
        <v>7831.2091418983609</v>
      </c>
      <c r="L155" s="444">
        <f t="shared" ca="1" si="3"/>
        <v>1887321.403197505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1887321.403197505</v>
      </c>
      <c r="J156" s="444">
        <f t="array" ref="J156">IFERROR(INDEX('Retirement Calculator'!J:J,MATCH('Isaac 401k'!N156,'Retirement Calculator'!A:A,0),0),0)</f>
        <v>7820.4732791855868</v>
      </c>
      <c r="K156" s="444">
        <f t="shared" ca="1" si="2"/>
        <v>7831.2538746596656</v>
      </c>
      <c r="L156" s="444">
        <f t="shared" ca="1" si="3"/>
        <v>1887332.1837929792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1887332.1837929792</v>
      </c>
      <c r="J157" s="444">
        <f t="array" ref="J157">IFERROR(INDEX('Retirement Calculator'!J:J,MATCH('Isaac 401k'!N157,'Retirement Calculator'!A:A,0),0),0)</f>
        <v>7820.4732791855868</v>
      </c>
      <c r="K157" s="444">
        <f t="shared" ca="1" si="2"/>
        <v>7831.2987938074721</v>
      </c>
      <c r="L157" s="444">
        <f t="shared" ca="1" si="3"/>
        <v>1887343.009307601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1887343.009307601</v>
      </c>
      <c r="J158" s="444">
        <f t="array" ref="J158">IFERROR(INDEX('Retirement Calculator'!J:J,MATCH('Isaac 401k'!N158,'Retirement Calculator'!A:A,0),0),0)</f>
        <v>7820.4732791855868</v>
      </c>
      <c r="K158" s="444">
        <f t="shared" ca="1" si="2"/>
        <v>7831.343900118397</v>
      </c>
      <c r="L158" s="444">
        <f t="shared" ca="1" si="3"/>
        <v>1887353.8799285339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1887353.8799285339</v>
      </c>
      <c r="J159" s="444">
        <f t="array" ref="J159">IFERROR(INDEX('Retirement Calculator'!J:J,MATCH('Isaac 401k'!N159,'Retirement Calculator'!A:A,0),0),0)</f>
        <v>7820.4732791855868</v>
      </c>
      <c r="K159" s="444">
        <f t="shared" ca="1" si="2"/>
        <v>7831.3891943722838</v>
      </c>
      <c r="L159" s="444">
        <f t="shared" ca="1" si="3"/>
        <v>1887364.7958437207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1887364.7958437207</v>
      </c>
      <c r="J160" s="444">
        <f t="array" ref="J160">IFERROR(INDEX('Retirement Calculator'!J:J,MATCH('Isaac 401k'!N160,'Retirement Calculator'!A:A,0),0),0)</f>
        <v>7820.4732791855868</v>
      </c>
      <c r="K160" s="444">
        <f t="shared" ca="1" si="2"/>
        <v>7831.4346773522293</v>
      </c>
      <c r="L160" s="444">
        <f t="shared" ca="1" si="3"/>
        <v>1887375.7572418873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1887375.7572418873</v>
      </c>
      <c r="J161" s="444">
        <f t="array" ref="J161">IFERROR(INDEX('Retirement Calculator'!J:J,MATCH('Isaac 401k'!N161,'Retirement Calculator'!A:A,0),0),0)</f>
        <v>7820.4732791855868</v>
      </c>
      <c r="K161" s="444">
        <f t="shared" ca="1" si="2"/>
        <v>7831.480349844589</v>
      </c>
      <c r="L161" s="444">
        <f t="shared" ca="1" si="3"/>
        <v>1887386.7643125462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1887386.7643125462</v>
      </c>
      <c r="J162" s="444">
        <f t="array" ref="J162">IFERROR(INDEX('Retirement Calculator'!J:J,MATCH('Isaac 401k'!N162,'Retirement Calculator'!A:A,0),0),0)</f>
        <v>7820.4732791855868</v>
      </c>
      <c r="K162" s="444">
        <f t="shared" ca="1" si="2"/>
        <v>7831.5262126390035</v>
      </c>
      <c r="L162" s="444">
        <f t="shared" ca="1" si="3"/>
        <v>1887397.8172459996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1887397.8172459996</v>
      </c>
      <c r="J163" s="444">
        <f t="array" ref="J163">IFERROR(INDEX('Retirement Calculator'!J:J,MATCH('Isaac 401k'!N163,'Retirement Calculator'!A:A,0),0),0)</f>
        <v>7820.4732791855868</v>
      </c>
      <c r="K163" s="444">
        <f t="shared" ca="1" si="2"/>
        <v>7831.5722665283911</v>
      </c>
      <c r="L163" s="444">
        <f t="shared" ca="1" si="3"/>
        <v>1887408.9162333424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1887408.9162333424</v>
      </c>
      <c r="J164" s="444">
        <f t="array" ref="J164">IFERROR(INDEX('Retirement Calculator'!J:J,MATCH('Isaac 401k'!N164,'Retirement Calculator'!A:A,0),0),0)</f>
        <v>7820.4732791855868</v>
      </c>
      <c r="K164" s="444">
        <f t="shared" ca="1" si="2"/>
        <v>7831.6185123089872</v>
      </c>
      <c r="L164" s="444">
        <f t="shared" ca="1" si="3"/>
        <v>1887420.0614664657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1887420.0614664657</v>
      </c>
      <c r="J165" s="444">
        <f t="array" ref="J165">IFERROR(INDEX('Retirement Calculator'!J:J,MATCH('Isaac 401k'!N165,'Retirement Calculator'!A:A,0),0),0)</f>
        <v>7820.4732791855868</v>
      </c>
      <c r="K165" s="444">
        <f t="shared" ca="1" si="2"/>
        <v>7831.6649507803331</v>
      </c>
      <c r="L165" s="444">
        <f t="shared" ca="1" si="3"/>
        <v>1887431.2531380604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1887431.2531380604</v>
      </c>
      <c r="J166" s="444">
        <f t="array" ref="J166">IFERROR(INDEX('Retirement Calculator'!J:J,MATCH('Isaac 401k'!N166,'Retirement Calculator'!A:A,0),0),0)</f>
        <v>7820.4732791855868</v>
      </c>
      <c r="K166" s="444">
        <f t="shared" ca="1" si="2"/>
        <v>7831.7115827453117</v>
      </c>
      <c r="L166" s="444">
        <f t="shared" ca="1" si="3"/>
        <v>1887442.4914416203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1887442.4914416203</v>
      </c>
      <c r="J167" s="444">
        <f t="array" ref="J167">IFERROR(INDEX('Retirement Calculator'!J:J,MATCH('Isaac 401k'!N167,'Retirement Calculator'!A:A,0),0),0)</f>
        <v>7820.4732791855868</v>
      </c>
      <c r="K167" s="444">
        <f t="shared" ca="1" si="2"/>
        <v>7831.7584090101445</v>
      </c>
      <c r="L167" s="444">
        <f t="shared" ca="1" si="3"/>
        <v>1887453.7765714449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1887453.7765714449</v>
      </c>
      <c r="J168" s="444">
        <f t="array" ref="J168">IFERROR(INDEX('Retirement Calculator'!J:J,MATCH('Isaac 401k'!N168,'Retirement Calculator'!A:A,0),0),0)</f>
        <v>7820.4732791855868</v>
      </c>
      <c r="K168" s="444">
        <f t="shared" ca="1" si="2"/>
        <v>7831.8054303844137</v>
      </c>
      <c r="L168" s="444">
        <f t="shared" ca="1" si="3"/>
        <v>1887465.1087226437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1887465.1087226437</v>
      </c>
      <c r="J169" s="444">
        <f t="array" ref="J169">IFERROR(INDEX('Retirement Calculator'!J:J,MATCH('Isaac 401k'!N169,'Retirement Calculator'!A:A,0),0),0)</f>
        <v>7820.4732791855868</v>
      </c>
      <c r="K169" s="444">
        <f t="shared" ca="1" si="2"/>
        <v>7831.8526476810757</v>
      </c>
      <c r="L169" s="444">
        <f t="shared" ca="1" si="3"/>
        <v>1887476.4880911391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1887476.4880911391</v>
      </c>
      <c r="J170" s="444">
        <f t="array" ref="J170">IFERROR(INDEX('Retirement Calculator'!J:J,MATCH('Isaac 401k'!N170,'Retirement Calculator'!A:A,0),0),0)</f>
        <v>7820.4732791855868</v>
      </c>
      <c r="K170" s="444">
        <f t="shared" ca="1" si="2"/>
        <v>7831.900061716472</v>
      </c>
      <c r="L170" s="444">
        <f t="shared" ca="1" si="3"/>
        <v>1887487.9148736701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1887487.9148736701</v>
      </c>
      <c r="J171" s="444">
        <f t="array" ref="J171">IFERROR(INDEX('Retirement Calculator'!J:J,MATCH('Isaac 401k'!N171,'Retirement Calculator'!A:A,0),0),0)</f>
        <v>7820.4732791855868</v>
      </c>
      <c r="K171" s="444">
        <f t="shared" ca="1" si="2"/>
        <v>7831.947673310352</v>
      </c>
      <c r="L171" s="444">
        <f t="shared" ca="1" si="3"/>
        <v>1887499.3892677948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1887499.3892677948</v>
      </c>
      <c r="J172" s="444">
        <f t="array" ref="J172">IFERROR(INDEX('Retirement Calculator'!J:J,MATCH('Isaac 401k'!N172,'Retirement Calculator'!A:A,0),0),0)</f>
        <v>7820.4732791855868</v>
      </c>
      <c r="K172" s="444">
        <f t="shared" ca="1" si="2"/>
        <v>7831.9954832858712</v>
      </c>
      <c r="L172" s="444">
        <f t="shared" ca="1" si="3"/>
        <v>1887510.9114718952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1887510.9114718952</v>
      </c>
      <c r="J173" s="444">
        <f t="array" ref="J173">IFERROR(INDEX('Retirement Calculator'!J:J,MATCH('Isaac 401k'!N173,'Retirement Calculator'!A:A,0),0),0)</f>
        <v>7820.4732791855868</v>
      </c>
      <c r="K173" s="444">
        <f t="shared" ca="1" si="2"/>
        <v>7832.0434924696219</v>
      </c>
      <c r="L173" s="444">
        <f t="shared" ca="1" si="3"/>
        <v>1887522.4816851793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1887522.4816851793</v>
      </c>
      <c r="J174" s="444">
        <f t="array" ref="J174">IFERROR(INDEX('Retirement Calculator'!J:J,MATCH('Isaac 401k'!N174,'Retirement Calculator'!A:A,0),0),0)</f>
        <v>7820.4732791855868</v>
      </c>
      <c r="K174" s="444">
        <f t="shared" ca="1" si="2"/>
        <v>7832.091701691641</v>
      </c>
      <c r="L174" s="444">
        <f t="shared" ca="1" si="3"/>
        <v>1887534.1001076854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1887534.1001076854</v>
      </c>
      <c r="J175" s="444">
        <f t="array" ref="J175">IFERROR(INDEX('Retirement Calculator'!J:J,MATCH('Isaac 401k'!N175,'Retirement Calculator'!A:A,0),0),0)</f>
        <v>7820.4732791855868</v>
      </c>
      <c r="K175" s="444">
        <f t="shared" ca="1" si="2"/>
        <v>7832.1401117854157</v>
      </c>
      <c r="L175" s="444">
        <f t="shared" ca="1" si="3"/>
        <v>1887545.7669402852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1887545.7669402852</v>
      </c>
      <c r="J176" s="444">
        <f t="array" ref="J176">IFERROR(INDEX('Retirement Calculator'!J:J,MATCH('Isaac 401k'!N176,'Retirement Calculator'!A:A,0),0),0)</f>
        <v>7820.4732791855868</v>
      </c>
      <c r="K176" s="444">
        <f t="shared" ca="1" si="2"/>
        <v>7832.1887235879149</v>
      </c>
      <c r="L176" s="444">
        <f t="shared" ca="1" si="3"/>
        <v>1887557.4823846875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1887557.4823846875</v>
      </c>
      <c r="J177" s="444">
        <f t="array" ref="J177">IFERROR(INDEX('Retirement Calculator'!J:J,MATCH('Isaac 401k'!N177,'Retirement Calculator'!A:A,0),0),0)</f>
        <v>7820.4732791855868</v>
      </c>
      <c r="K177" s="444">
        <f t="shared" ca="1" si="2"/>
        <v>7832.2375379395917</v>
      </c>
      <c r="L177" s="444">
        <f t="shared" ca="1" si="3"/>
        <v>1887569.2466434415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1887569.2466434415</v>
      </c>
      <c r="J178" s="444">
        <f t="array" ref="J178">IFERROR(INDEX('Retirement Calculator'!J:J,MATCH('Isaac 401k'!N178,'Retirement Calculator'!A:A,0),0),0)</f>
        <v>7820.4732791855868</v>
      </c>
      <c r="K178" s="444">
        <f t="shared" ca="1" si="2"/>
        <v>7832.2865556843999</v>
      </c>
      <c r="L178" s="444">
        <f t="shared" ca="1" si="3"/>
        <v>1887581.0599199403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1887581.0599199403</v>
      </c>
      <c r="J179" s="444">
        <f t="array" ref="J179">IFERROR(INDEX('Retirement Calculator'!J:J,MATCH('Isaac 401k'!N179,'Retirement Calculator'!A:A,0),0),0)</f>
        <v>7820.4732791855868</v>
      </c>
      <c r="K179" s="444">
        <f t="shared" ca="1" si="2"/>
        <v>7832.3357776698113</v>
      </c>
      <c r="L179" s="444">
        <f t="shared" ca="1" si="3"/>
        <v>1887592.9224184246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1887592.9224184246</v>
      </c>
      <c r="J180" s="444">
        <f t="array" ref="J180">IFERROR(INDEX('Retirement Calculator'!J:J,MATCH('Isaac 401k'!N180,'Retirement Calculator'!A:A,0),0),0)</f>
        <v>7820.4732791855868</v>
      </c>
      <c r="K180" s="444">
        <f t="shared" ca="1" si="2"/>
        <v>7832.385204746829</v>
      </c>
      <c r="L180" s="444">
        <f t="shared" ca="1" si="3"/>
        <v>1887604.8343439859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1887604.8343439859</v>
      </c>
      <c r="J181" s="444">
        <f t="array" ref="J181">IFERROR(INDEX('Retirement Calculator'!J:J,MATCH('Isaac 401k'!N181,'Retirement Calculator'!A:A,0),0),0)</f>
        <v>7820.4732791855868</v>
      </c>
      <c r="K181" s="444">
        <f t="shared" ca="1" si="2"/>
        <v>7832.4348377700007</v>
      </c>
      <c r="L181" s="444">
        <f t="shared" ca="1" si="3"/>
        <v>1887616.7959025702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1887616.7959025702</v>
      </c>
      <c r="J182" s="444">
        <f t="array" ref="J182">IFERROR(INDEX('Retirement Calculator'!J:J,MATCH('Isaac 401k'!N182,'Retirement Calculator'!A:A,0),0),0)</f>
        <v>7820.4732791855868</v>
      </c>
      <c r="K182" s="444">
        <f t="shared" ca="1" si="2"/>
        <v>7832.4846775974356</v>
      </c>
      <c r="L182" s="444">
        <f t="shared" ca="1" si="3"/>
        <v>1887628.8073009821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1887628.8073009821</v>
      </c>
      <c r="J183" s="444">
        <f t="array" ref="J183">IFERROR(INDEX('Retirement Calculator'!J:J,MATCH('Isaac 401k'!N183,'Retirement Calculator'!A:A,0),0),0)</f>
        <v>7820.4732791855868</v>
      </c>
      <c r="K183" s="444">
        <f t="shared" ca="1" si="2"/>
        <v>7832.5347250908189</v>
      </c>
      <c r="L183" s="444">
        <f t="shared" ca="1" si="3"/>
        <v>1887640.8687468872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1887640.8687468872</v>
      </c>
      <c r="J184" s="444">
        <f t="array" ref="J184">IFERROR(INDEX('Retirement Calculator'!J:J,MATCH('Isaac 401k'!N184,'Retirement Calculator'!A:A,0),0),0)</f>
        <v>7820.4732791855868</v>
      </c>
      <c r="K184" s="444">
        <f t="shared" ca="1" si="2"/>
        <v>7832.584981115423</v>
      </c>
      <c r="L184" s="444">
        <f t="shared" ca="1" si="3"/>
        <v>1887652.9804488171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1887652.9804488171</v>
      </c>
      <c r="J185" s="444">
        <f t="array" ref="J185">IFERROR(INDEX('Retirement Calculator'!J:J,MATCH('Isaac 401k'!N185,'Retirement Calculator'!A:A,0),0),0)</f>
        <v>7820.4732791855868</v>
      </c>
      <c r="K185" s="444">
        <f t="shared" ca="1" si="2"/>
        <v>7832.6354465401319</v>
      </c>
      <c r="L185" s="444">
        <f t="shared" ca="1" si="3"/>
        <v>1887665.1426161716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1887665.1426161716</v>
      </c>
      <c r="J186" s="444">
        <f t="array" ref="J186">IFERROR(INDEX('Retirement Calculator'!J:J,MATCH('Isaac 401k'!N186,'Retirement Calculator'!A:A,0),0),0)</f>
        <v>7820.4732791855868</v>
      </c>
      <c r="K186" s="444">
        <f t="shared" ca="1" si="2"/>
        <v>7832.6861222374419</v>
      </c>
      <c r="L186" s="444">
        <f t="shared" ca="1" si="3"/>
        <v>1887677.3554592235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1887677.3554592235</v>
      </c>
      <c r="J187" s="444">
        <f t="array" ref="J187">IFERROR(INDEX('Retirement Calculator'!J:J,MATCH('Isaac 401k'!N187,'Retirement Calculator'!A:A,0),0),0)</f>
        <v>7820.4732791855868</v>
      </c>
      <c r="K187" s="444">
        <f t="shared" ca="1" si="2"/>
        <v>7832.7370090834911</v>
      </c>
      <c r="L187" s="444">
        <f t="shared" ca="1" si="3"/>
        <v>1887689.6191891213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1887689.6191891213</v>
      </c>
      <c r="J188" s="444">
        <f t="array" ref="J188">IFERROR(INDEX('Retirement Calculator'!J:J,MATCH('Isaac 401k'!N188,'Retirement Calculator'!A:A,0),0),0)</f>
        <v>7820.4732791855868</v>
      </c>
      <c r="K188" s="444">
        <f t="shared" ca="1" si="2"/>
        <v>7832.7881079580657</v>
      </c>
      <c r="L188" s="444">
        <f t="shared" ca="1" si="3"/>
        <v>1887701.9340178939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1887701.9340178939</v>
      </c>
      <c r="J189" s="444">
        <f t="array" ref="J189">IFERROR(INDEX('Retirement Calculator'!J:J,MATCH('Isaac 401k'!N189,'Retirement Calculator'!A:A,0),0),0)</f>
        <v>7820.4732791855868</v>
      </c>
      <c r="K189" s="444">
        <f t="shared" ca="1" si="2"/>
        <v>7832.8394197446178</v>
      </c>
      <c r="L189" s="444">
        <f t="shared" ca="1" si="3"/>
        <v>1887714.3001584529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1887714.3001584529</v>
      </c>
      <c r="J190" s="444">
        <f t="array" ref="J190">IFERROR(INDEX('Retirement Calculator'!J:J,MATCH('Isaac 401k'!N190,'Retirement Calculator'!A:A,0),0),0)</f>
        <v>7820.4732791855868</v>
      </c>
      <c r="K190" s="444">
        <f t="shared" ca="1" si="2"/>
        <v>7832.8909453302804</v>
      </c>
      <c r="L190" s="444">
        <f t="shared" ca="1" si="3"/>
        <v>1887726.7178245976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1887726.7178245976</v>
      </c>
      <c r="J191" s="444">
        <f t="array" ref="J191">IFERROR(INDEX('Retirement Calculator'!J:J,MATCH('Isaac 401k'!N191,'Retirement Calculator'!A:A,0),0),0)</f>
        <v>7820.4732791855868</v>
      </c>
      <c r="K191" s="444">
        <f t="shared" ca="1" si="2"/>
        <v>7832.9426856058835</v>
      </c>
      <c r="L191" s="444">
        <f t="shared" ca="1" si="3"/>
        <v>1887739.187231018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1887739.187231018</v>
      </c>
      <c r="J192" s="444">
        <f t="array" ref="J192">IFERROR(INDEX('Retirement Calculator'!J:J,MATCH('Isaac 401k'!N192,'Retirement Calculator'!A:A,0),0),0)</f>
        <v>7820.4732791855868</v>
      </c>
      <c r="K192" s="444">
        <f t="shared" ca="1" si="2"/>
        <v>7832.994641465968</v>
      </c>
      <c r="L192" s="444">
        <f t="shared" ca="1" si="3"/>
        <v>1887751.7085932984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1887751.7085932984</v>
      </c>
      <c r="J193" s="444">
        <f t="array" ref="J193">IFERROR(INDEX('Retirement Calculator'!J:J,MATCH('Isaac 401k'!N193,'Retirement Calculator'!A:A,0),0),0)</f>
        <v>7820.4732791855868</v>
      </c>
      <c r="K193" s="444">
        <f t="shared" ca="1" si="2"/>
        <v>7833.0468138088045</v>
      </c>
      <c r="L193" s="444">
        <f t="shared" ca="1" si="3"/>
        <v>1887764.2821279217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1887764.2821279217</v>
      </c>
      <c r="J194" s="444">
        <f t="array" ref="J194">IFERROR(INDEX('Retirement Calculator'!J:J,MATCH('Isaac 401k'!N194,'Retirement Calculator'!A:A,0),0),0)</f>
        <v>7820.4732791855868</v>
      </c>
      <c r="K194" s="444">
        <f t="shared" ca="1" si="2"/>
        <v>7833.0992035364006</v>
      </c>
      <c r="L194" s="444">
        <f t="shared" ca="1" si="3"/>
        <v>1887776.9080522724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1887776.9080522724</v>
      </c>
      <c r="J195" s="444">
        <f t="array" ref="J195">IFERROR(INDEX('Retirement Calculator'!J:J,MATCH('Isaac 401k'!N195,'Retirement Calculator'!A:A,0),0),0)</f>
        <v>7820.4732791855868</v>
      </c>
      <c r="K195" s="444">
        <f t="shared" ca="1" si="2"/>
        <v>7833.1518115545268</v>
      </c>
      <c r="L195" s="444">
        <f t="shared" ca="1" si="3"/>
        <v>1887789.5865846414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1887789.5865846414</v>
      </c>
      <c r="J196" s="444">
        <f t="array" ref="J196">IFERROR(INDEX('Retirement Calculator'!J:J,MATCH('Isaac 401k'!N196,'Retirement Calculator'!A:A,0),0),0)</f>
        <v>7820.4732791855868</v>
      </c>
      <c r="K196" s="444">
        <f t="shared" ca="1" si="2"/>
        <v>7833.2046387727314</v>
      </c>
      <c r="L196" s="444">
        <f t="shared" ca="1" si="3"/>
        <v>1887802.3179442284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1887802.3179442284</v>
      </c>
      <c r="J197" s="444">
        <f t="array" ref="J197">IFERROR(INDEX('Retirement Calculator'!J:J,MATCH('Isaac 401k'!N197,'Retirement Calculator'!A:A,0),0),0)</f>
        <v>7820.4732791855868</v>
      </c>
      <c r="K197" s="444">
        <f t="shared" ca="1" si="2"/>
        <v>7833.2576861043453</v>
      </c>
      <c r="L197" s="444">
        <f t="shared" ca="1" si="3"/>
        <v>1887815.1023511472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1887815.1023511472</v>
      </c>
      <c r="J198" s="444">
        <f t="array" ref="J198">IFERROR(INDEX('Retirement Calculator'!J:J,MATCH('Isaac 401k'!N198,'Retirement Calculator'!A:A,0),0),0)</f>
        <v>7820.4732791855868</v>
      </c>
      <c r="K198" s="444">
        <f t="shared" ca="1" si="2"/>
        <v>7833.3109544665067</v>
      </c>
      <c r="L198" s="444">
        <f t="shared" ca="1" si="3"/>
        <v>1887827.9400264281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1887827.9400264281</v>
      </c>
      <c r="J199" s="444">
        <f t="array" ref="J199">IFERROR(INDEX('Retirement Calculator'!J:J,MATCH('Isaac 401k'!N199,'Retirement Calculator'!A:A,0),0),0)</f>
        <v>7820.4732791855868</v>
      </c>
      <c r="K199" s="444">
        <f t="shared" ca="1" si="2"/>
        <v>7833.3644447801771</v>
      </c>
      <c r="L199" s="444">
        <f t="shared" ca="1" si="3"/>
        <v>1887840.8311920227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1887840.8311920227</v>
      </c>
      <c r="J200" s="444">
        <f t="array" ref="J200">IFERROR(INDEX('Retirement Calculator'!J:J,MATCH('Isaac 401k'!N200,'Retirement Calculator'!A:A,0),0),0)</f>
        <v>7820.4732791855868</v>
      </c>
      <c r="K200" s="444">
        <f t="shared" ca="1" si="2"/>
        <v>7833.4181579701544</v>
      </c>
      <c r="L200" s="444">
        <f t="shared" ca="1" si="3"/>
        <v>1887853.7760708071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1887853.7760708071</v>
      </c>
      <c r="J201" s="444">
        <f t="array" ref="J201">IFERROR(INDEX('Retirement Calculator'!J:J,MATCH('Isaac 401k'!N201,'Retirement Calculator'!A:A,0),0),0)</f>
        <v>7820.4732791855868</v>
      </c>
      <c r="K201" s="444">
        <f t="shared" ca="1" si="2"/>
        <v>7833.4720949650882</v>
      </c>
      <c r="L201" s="444">
        <f t="shared" ca="1" si="3"/>
        <v>1887866.7748865867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1887866.7748865867</v>
      </c>
      <c r="J202" s="444">
        <f t="array" ref="J202">IFERROR(INDEX('Retirement Calculator'!J:J,MATCH('Isaac 401k'!N202,'Retirement Calculator'!A:A,0),0),0)</f>
        <v>7820.4732791855868</v>
      </c>
      <c r="K202" s="444">
        <f t="shared" ca="1" si="2"/>
        <v>7833.5262566975043</v>
      </c>
      <c r="L202" s="444">
        <f t="shared" ca="1" si="3"/>
        <v>1887879.8278640986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1887879.8278640986</v>
      </c>
      <c r="J203" s="444">
        <f t="array" ref="J203">IFERROR(INDEX('Retirement Calculator'!J:J,MATCH('Isaac 401k'!N203,'Retirement Calculator'!A:A,0),0),0)</f>
        <v>7820.4732791855868</v>
      </c>
      <c r="K203" s="444">
        <f t="shared" ca="1" si="2"/>
        <v>7833.580644103803</v>
      </c>
      <c r="L203" s="444">
        <f t="shared" ca="1" si="3"/>
        <v>1887892.9352290167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1887892.9352290167</v>
      </c>
      <c r="J204" s="444">
        <f t="array" ref="J204">IFERROR(INDEX('Retirement Calculator'!J:J,MATCH('Isaac 401k'!N204,'Retirement Calculator'!A:A,0),0),0)</f>
        <v>7820.4732791855868</v>
      </c>
      <c r="K204" s="444">
        <f t="shared" ca="1" si="2"/>
        <v>7833.6352581242963</v>
      </c>
      <c r="L204" s="444">
        <f t="shared" ca="1" si="3"/>
        <v>1887906.0972079553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1887906.0972079553</v>
      </c>
      <c r="J205" s="444">
        <f t="array" ref="J205">IFERROR(INDEX('Retirement Calculator'!J:J,MATCH('Isaac 401k'!N205,'Retirement Calculator'!A:A,0),0),0)</f>
        <v>7820.4732791855868</v>
      </c>
      <c r="K205" s="444">
        <f t="shared" ca="1" si="2"/>
        <v>7833.690099703208</v>
      </c>
      <c r="L205" s="444">
        <f t="shared" ca="1" si="3"/>
        <v>1887919.3140284729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1887919.3140284729</v>
      </c>
      <c r="J206" s="444">
        <f t="array" ref="J206">IFERROR(INDEX('Retirement Calculator'!J:J,MATCH('Isaac 401k'!N206,'Retirement Calculator'!A:A,0),0),0)</f>
        <v>7820.4732791855868</v>
      </c>
      <c r="K206" s="444">
        <f t="shared" ca="1" si="2"/>
        <v>7833.7451697886972</v>
      </c>
      <c r="L206" s="444">
        <f t="shared" ca="1" si="3"/>
        <v>1887932.5859190759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1887932.5859190759</v>
      </c>
      <c r="J207" s="444">
        <f t="array" ref="J207">IFERROR(INDEX('Retirement Calculator'!J:J,MATCH('Isaac 401k'!N207,'Retirement Calculator'!A:A,0),0),0)</f>
        <v>7820.4732791855868</v>
      </c>
      <c r="K207" s="444">
        <f t="shared" ca="1" si="2"/>
        <v>7833.8004693328749</v>
      </c>
      <c r="L207" s="444">
        <f t="shared" ca="1" si="3"/>
        <v>1887945.9131092231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1887945.9131092231</v>
      </c>
      <c r="J208" s="444">
        <f t="array" ref="J208">IFERROR(INDEX('Retirement Calculator'!J:J,MATCH('Isaac 401k'!N208,'Retirement Calculator'!A:A,0),0),0)</f>
        <v>7820.4732791855868</v>
      </c>
      <c r="K208" s="444">
        <f t="shared" ca="1" si="2"/>
        <v>7833.8559992918226</v>
      </c>
      <c r="L208" s="444">
        <f t="shared" ca="1" si="3"/>
        <v>1887959.2958293294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1887959.2958293294</v>
      </c>
      <c r="J209" s="444">
        <f t="array" ref="J209">IFERROR(INDEX('Retirement Calculator'!J:J,MATCH('Isaac 401k'!N209,'Retirement Calculator'!A:A,0),0),0)</f>
        <v>7820.4732791855868</v>
      </c>
      <c r="K209" s="444">
        <f t="shared" ca="1" si="2"/>
        <v>7833.9117606255995</v>
      </c>
      <c r="L209" s="444">
        <f t="shared" ca="1" si="3"/>
        <v>1887972.7343107695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1887972.7343107695</v>
      </c>
      <c r="J210" s="444">
        <f t="array" ref="J210">IFERROR(INDEX('Retirement Calculator'!J:J,MATCH('Isaac 401k'!N210,'Retirement Calculator'!A:A,0),0),0)</f>
        <v>7820.4732791855868</v>
      </c>
      <c r="K210" s="444">
        <f t="shared" ca="1" si="2"/>
        <v>7833.9677542982663</v>
      </c>
      <c r="L210" s="444">
        <f t="shared" ca="1" si="3"/>
        <v>1887986.2287858822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1887986.2287858822</v>
      </c>
      <c r="J211" s="444">
        <f t="array" ref="J211">IFERROR(INDEX('Retirement Calculator'!J:J,MATCH('Isaac 401k'!N211,'Retirement Calculator'!A:A,0),0),0)</f>
        <v>7820.4732791855868</v>
      </c>
      <c r="K211" s="444">
        <f t="shared" ca="1" si="2"/>
        <v>7834.0239812779037</v>
      </c>
      <c r="L211" s="444">
        <f t="shared" ca="1" si="3"/>
        <v>1887999.7794879745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1887999.7794879745</v>
      </c>
      <c r="J212" s="444">
        <f t="array" ref="J212">IFERROR(INDEX('Retirement Calculator'!J:J,MATCH('Isaac 401k'!N212,'Retirement Calculator'!A:A,0),0),0)</f>
        <v>7820.4732791855868</v>
      </c>
      <c r="K212" s="444">
        <f t="shared" ca="1" si="2"/>
        <v>7834.0804425366205</v>
      </c>
      <c r="L212" s="444">
        <f t="shared" ca="1" si="3"/>
        <v>1888013.3866513255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1888013.3866513255</v>
      </c>
      <c r="J213" s="444">
        <f t="array" ref="J213">IFERROR(INDEX('Retirement Calculator'!J:J,MATCH('Isaac 401k'!N213,'Retirement Calculator'!A:A,0),0),0)</f>
        <v>7820.4732791855868</v>
      </c>
      <c r="K213" s="444">
        <f t="shared" ca="1" si="2"/>
        <v>7834.1371390505828</v>
      </c>
      <c r="L213" s="444">
        <f t="shared" ca="1" si="3"/>
        <v>1888027.0505111904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1888027.0505111904</v>
      </c>
      <c r="J214" s="444">
        <f t="array" ref="J214">IFERROR(INDEX('Retirement Calculator'!J:J,MATCH('Isaac 401k'!N214,'Retirement Calculator'!A:A,0),0),0)</f>
        <v>7820.4732791855868</v>
      </c>
      <c r="K214" s="444">
        <f t="shared" ca="1" si="2"/>
        <v>7834.1940718000214</v>
      </c>
      <c r="L214" s="444">
        <f t="shared" ca="1" si="3"/>
        <v>1888040.7713038048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1888040.7713038048</v>
      </c>
      <c r="J215" s="444">
        <f t="array" ref="J215">IFERROR(INDEX('Retirement Calculator'!J:J,MATCH('Isaac 401k'!N215,'Retirement Calculator'!A:A,0),0),0)</f>
        <v>7820.4732791855868</v>
      </c>
      <c r="K215" s="444">
        <f t="shared" ca="1" si="2"/>
        <v>7834.2512417692469</v>
      </c>
      <c r="L215" s="444">
        <f t="shared" ca="1" si="3"/>
        <v>1888054.5492663884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1888054.5492663884</v>
      </c>
      <c r="J216" s="444">
        <f t="array" ref="J216">IFERROR(INDEX('Retirement Calculator'!J:J,MATCH('Isaac 401k'!N216,'Retirement Calculator'!A:A,0),0),0)</f>
        <v>7820.4732791855868</v>
      </c>
      <c r="K216" s="444">
        <f t="shared" ca="1" si="2"/>
        <v>7834.3086499466781</v>
      </c>
      <c r="L216" s="444">
        <f t="shared" ca="1" si="3"/>
        <v>1888068.3846371495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1888068.3846371495</v>
      </c>
      <c r="J217" s="444">
        <f t="array" ref="J217">IFERROR(INDEX('Retirement Calculator'!J:J,MATCH('Isaac 401k'!N217,'Retirement Calculator'!A:A,0),0),0)</f>
        <v>7820.4732791855868</v>
      </c>
      <c r="K217" s="444">
        <f t="shared" ca="1" si="2"/>
        <v>7834.3662973248483</v>
      </c>
      <c r="L217" s="444">
        <f t="shared" ca="1" si="3"/>
        <v>1888082.2776552888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1888082.2776552888</v>
      </c>
      <c r="J218" s="444">
        <f t="array" ref="J218">IFERROR(INDEX('Retirement Calculator'!J:J,MATCH('Isaac 401k'!N218,'Retirement Calculator'!A:A,0),0),0)</f>
        <v>7820.4732791855868</v>
      </c>
      <c r="K218" s="444">
        <f t="shared" ca="1" si="2"/>
        <v>7834.4241849004302</v>
      </c>
      <c r="L218" s="444">
        <f t="shared" ca="1" si="3"/>
        <v>1888096.2285610037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1888096.2285610037</v>
      </c>
      <c r="J219" s="444">
        <f t="array" ref="J219">IFERROR(INDEX('Retirement Calculator'!J:J,MATCH('Isaac 401k'!N219,'Retirement Calculator'!A:A,0),0),0)</f>
        <v>7820.4732791855868</v>
      </c>
      <c r="K219" s="444">
        <f t="shared" ca="1" si="2"/>
        <v>7834.4823136742416</v>
      </c>
      <c r="L219" s="444">
        <f t="shared" ca="1" si="3"/>
        <v>1888110.2375954923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1888110.2375954923</v>
      </c>
      <c r="J220" s="444">
        <f t="array" ref="J220">IFERROR(INDEX('Retirement Calculator'!J:J,MATCH('Isaac 401k'!N220,'Retirement Calculator'!A:A,0),0),0)</f>
        <v>7820.4732791855868</v>
      </c>
      <c r="K220" s="444">
        <f t="shared" ca="1" si="2"/>
        <v>7834.5406846512788</v>
      </c>
      <c r="L220" s="444">
        <f t="shared" ca="1" si="3"/>
        <v>1888124.305000958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1888124.305000958</v>
      </c>
      <c r="J221" s="444">
        <f t="array" ref="J221">IFERROR(INDEX('Retirement Calculator'!J:J,MATCH('Isaac 401k'!N221,'Retirement Calculator'!A:A,0),0),0)</f>
        <v>7820.4732791855868</v>
      </c>
      <c r="K221" s="444">
        <f t="shared" ca="1" si="2"/>
        <v>7834.5992988407188</v>
      </c>
      <c r="L221" s="444">
        <f t="shared" ca="1" si="3"/>
        <v>1888138.4310206131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1888138.4310206131</v>
      </c>
      <c r="J222" s="444">
        <f t="array" ref="J222">IFERROR(INDEX('Retirement Calculator'!J:J,MATCH('Isaac 401k'!N222,'Retirement Calculator'!A:A,0),0),0)</f>
        <v>7820.4732791855868</v>
      </c>
      <c r="K222" s="444">
        <f t="shared" ca="1" si="2"/>
        <v>7834.658157255948</v>
      </c>
      <c r="L222" s="444">
        <f t="shared" ca="1" si="3"/>
        <v>1888152.6158986834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1888152.6158986834</v>
      </c>
      <c r="J223" s="444">
        <f t="array" ref="J223">IFERROR(INDEX('Retirement Calculator'!J:J,MATCH('Isaac 401k'!N223,'Retirement Calculator'!A:A,0),0),0)</f>
        <v>7820.4732791855868</v>
      </c>
      <c r="K223" s="444">
        <f t="shared" ca="1" si="2"/>
        <v>7834.7172609145746</v>
      </c>
      <c r="L223" s="444">
        <f t="shared" ca="1" si="3"/>
        <v>1888166.8598804125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1888166.8598804125</v>
      </c>
      <c r="J224" s="444">
        <f t="array" ref="J224">IFERROR(INDEX('Retirement Calculator'!J:J,MATCH('Isaac 401k'!N224,'Retirement Calculator'!A:A,0),0),0)</f>
        <v>7820.4732791855868</v>
      </c>
      <c r="K224" s="444">
        <f t="shared" ca="1" si="2"/>
        <v>7834.7766108384449</v>
      </c>
      <c r="L224" s="444">
        <f t="shared" ca="1" si="3"/>
        <v>1888181.1632120654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1888181.1632120654</v>
      </c>
      <c r="J225" s="444">
        <f t="array" ref="J225">IFERROR(INDEX('Retirement Calculator'!J:J,MATCH('Isaac 401k'!N225,'Retirement Calculator'!A:A,0),0),0)</f>
        <v>7820.4732791855868</v>
      </c>
      <c r="K225" s="444">
        <f t="shared" ca="1" si="2"/>
        <v>7834.8362080536654</v>
      </c>
      <c r="L225" s="444">
        <f t="shared" ca="1" si="3"/>
        <v>1888195.5261409334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1888195.5261409334</v>
      </c>
      <c r="J226" s="444">
        <f t="array" ref="J226">IFERROR(INDEX('Retirement Calculator'!J:J,MATCH('Isaac 401k'!N226,'Retirement Calculator'!A:A,0),0),0)</f>
        <v>7820.4732791855868</v>
      </c>
      <c r="K226" s="444">
        <f t="shared" ca="1" si="2"/>
        <v>7834.8960535906153</v>
      </c>
      <c r="L226" s="444">
        <f t="shared" ca="1" si="3"/>
        <v>1888209.9489153384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1888209.9489153384</v>
      </c>
      <c r="J227" s="444">
        <f t="array" ref="J227">IFERROR(INDEX('Retirement Calculator'!J:J,MATCH('Isaac 401k'!N227,'Retirement Calculator'!A:A,0),0),0)</f>
        <v>7820.4732791855868</v>
      </c>
      <c r="K227" s="444">
        <f t="shared" ca="1" si="2"/>
        <v>7834.9561484839687</v>
      </c>
      <c r="L227" s="444">
        <f t="shared" ca="1" si="3"/>
        <v>1888224.4317846368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1888224.4317846368</v>
      </c>
      <c r="J228" s="444">
        <f t="array" ref="J228">IFERROR(INDEX('Retirement Calculator'!J:J,MATCH('Isaac 401k'!N228,'Retirement Calculator'!A:A,0),0),0)</f>
        <v>7820.4732791855868</v>
      </c>
      <c r="K228" s="444">
        <f t="shared" ca="1" si="2"/>
        <v>7835.0164937727131</v>
      </c>
      <c r="L228" s="444">
        <f t="shared" ca="1" si="3"/>
        <v>1888238.9749992238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1888238.9749992238</v>
      </c>
      <c r="J229" s="444">
        <f t="array" ref="J229">IFERROR(INDEX('Retirement Calculator'!J:J,MATCH('Isaac 401k'!N229,'Retirement Calculator'!A:A,0),0),0)</f>
        <v>7820.4732791855868</v>
      </c>
      <c r="K229" s="444">
        <f t="shared" ca="1" si="2"/>
        <v>7835.0770905001591</v>
      </c>
      <c r="L229" s="444">
        <f t="shared" ca="1" si="3"/>
        <v>1888253.5788105384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1888253.5788105384</v>
      </c>
      <c r="J230" s="444">
        <f t="array" ref="J230">IFERROR(INDEX('Retirement Calculator'!J:J,MATCH('Isaac 401k'!N230,'Retirement Calculator'!A:A,0),0),0)</f>
        <v>7820.4732791855868</v>
      </c>
      <c r="K230" s="444">
        <f t="shared" ca="1" si="2"/>
        <v>7835.1379397139699</v>
      </c>
      <c r="L230" s="444">
        <f t="shared" ca="1" si="3"/>
        <v>1888268.2434710667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1888268.2434710667</v>
      </c>
      <c r="J231" s="444">
        <f t="array" ref="J231">IFERROR(INDEX('Retirement Calculator'!J:J,MATCH('Isaac 401k'!N231,'Retirement Calculator'!A:A,0),0),0)</f>
        <v>7820.4732791855868</v>
      </c>
      <c r="K231" s="444">
        <f t="shared" ca="1" si="2"/>
        <v>7835.1990424661708</v>
      </c>
      <c r="L231" s="444">
        <f t="shared" ca="1" si="3"/>
        <v>1888282.9692343473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1888282.9692343473</v>
      </c>
      <c r="J232" s="444">
        <f t="array" ref="J232">IFERROR(INDEX('Retirement Calculator'!J:J,MATCH('Isaac 401k'!N232,'Retirement Calculator'!A:A,0),0),0)</f>
        <v>7820.4732791855868</v>
      </c>
      <c r="K232" s="444">
        <f t="shared" ca="1" si="2"/>
        <v>7835.2603998131726</v>
      </c>
      <c r="L232" s="444">
        <f t="shared" ca="1" si="3"/>
        <v>1888297.7563549748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1888297.7563549748</v>
      </c>
      <c r="J233" s="444">
        <f t="array" ref="J233">IFERROR(INDEX('Retirement Calculator'!J:J,MATCH('Isaac 401k'!N233,'Retirement Calculator'!A:A,0),0),0)</f>
        <v>7820.4732791855868</v>
      </c>
      <c r="K233" s="444">
        <f t="shared" ca="1" si="2"/>
        <v>7835.3220128157891</v>
      </c>
      <c r="L233" s="444">
        <f t="shared" ca="1" si="3"/>
        <v>1888312.6050886051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1888312.6050886051</v>
      </c>
      <c r="J234" s="444">
        <f t="array" ref="J234">IFERROR(INDEX('Retirement Calculator'!J:J,MATCH('Isaac 401k'!N234,'Retirement Calculator'!A:A,0),0),0)</f>
        <v>7820.4732791855868</v>
      </c>
      <c r="K234" s="444">
        <f t="shared" ca="1" si="2"/>
        <v>7835.3838825392477</v>
      </c>
      <c r="L234" s="444">
        <f t="shared" ca="1" si="3"/>
        <v>1888327.5156919588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1888327.5156919588</v>
      </c>
      <c r="J235" s="444">
        <f t="array" ref="J235">IFERROR(INDEX('Retirement Calculator'!J:J,MATCH('Isaac 401k'!N235,'Retirement Calculator'!A:A,0),0),0)</f>
        <v>7820.4732791855868</v>
      </c>
      <c r="K235" s="444">
        <f t="shared" ca="1" si="2"/>
        <v>7835.4460100532215</v>
      </c>
      <c r="L235" s="444">
        <f t="shared" ca="1" si="3"/>
        <v>1888342.4884228264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1888342.4884228264</v>
      </c>
      <c r="J236" s="444">
        <f t="array" ref="J236">IFERROR(INDEX('Retirement Calculator'!J:J,MATCH('Isaac 401k'!N236,'Retirement Calculator'!A:A,0),0),0)</f>
        <v>7820.4732791855868</v>
      </c>
      <c r="K236" s="444">
        <f t="shared" ca="1" si="2"/>
        <v>7835.5083964318364</v>
      </c>
      <c r="L236" s="444">
        <f t="shared" ca="1" si="3"/>
        <v>1888357.5235400726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1888357.5235400726</v>
      </c>
      <c r="J237" s="444">
        <f t="array" ref="J237">IFERROR(INDEX('Retirement Calculator'!J:J,MATCH('Isaac 401k'!N237,'Retirement Calculator'!A:A,0),0),0)</f>
        <v>7820.4732791855868</v>
      </c>
      <c r="K237" s="444">
        <f t="shared" ca="1" si="2"/>
        <v>7835.5710427536951</v>
      </c>
      <c r="L237" s="444">
        <f t="shared" ca="1" si="3"/>
        <v>1888372.6213036408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1888372.6213036408</v>
      </c>
      <c r="J238" s="444">
        <f t="array" ref="J238">IFERROR(INDEX('Retirement Calculator'!J:J,MATCH('Isaac 401k'!N238,'Retirement Calculator'!A:A,0),0),0)</f>
        <v>7820.4732791855868</v>
      </c>
      <c r="K238" s="444">
        <f t="shared" ca="1" si="2"/>
        <v>7835.6339501018965</v>
      </c>
      <c r="L238" s="444">
        <f t="shared" ca="1" si="3"/>
        <v>1888387.7819745571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1888387.7819745571</v>
      </c>
      <c r="J239" s="444">
        <f t="array" ref="J239">IFERROR(INDEX('Retirement Calculator'!J:J,MATCH('Isaac 401k'!N239,'Retirement Calculator'!A:A,0),0),0)</f>
        <v>7820.4732791855868</v>
      </c>
      <c r="K239" s="444">
        <f t="shared" ca="1" si="2"/>
        <v>7835.6971195640481</v>
      </c>
      <c r="L239" s="444">
        <f t="shared" ca="1" si="3"/>
        <v>1888403.0058149355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1888403.0058149355</v>
      </c>
      <c r="J240" s="444">
        <f t="array" ref="J240">IFERROR(INDEX('Retirement Calculator'!J:J,MATCH('Isaac 401k'!N240,'Retirement Calculator'!A:A,0),0),0)</f>
        <v>7820.4732791855868</v>
      </c>
      <c r="K240" s="444">
        <f t="shared" ca="1" si="2"/>
        <v>7835.760552232292</v>
      </c>
      <c r="L240" s="444">
        <f t="shared" ca="1" si="3"/>
        <v>1888418.2930879823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1888418.2930879823</v>
      </c>
      <c r="J241" s="444">
        <f t="array" ref="J241">IFERROR(INDEX('Retirement Calculator'!J:J,MATCH('Isaac 401k'!N241,'Retirement Calculator'!A:A,0),0),0)</f>
        <v>7820.4732791855868</v>
      </c>
      <c r="K241" s="444">
        <f t="shared" ca="1" si="2"/>
        <v>7835.8242492033187</v>
      </c>
      <c r="L241" s="444">
        <f t="shared" ca="1" si="3"/>
        <v>1888433.6440580001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1888433.6440580001</v>
      </c>
      <c r="J242" s="444">
        <f t="array" ref="J242">IFERROR(INDEX('Retirement Calculator'!J:J,MATCH('Isaac 401k'!N242,'Retirement Calculator'!A:A,0),0),0)</f>
        <v>7820.4732791855868</v>
      </c>
      <c r="K242" s="444">
        <f t="shared" ca="1" si="2"/>
        <v>7835.8882115783936</v>
      </c>
      <c r="L242" s="444">
        <f t="shared" ca="1" si="3"/>
        <v>1888449.0589903928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1888449.0589903928</v>
      </c>
      <c r="J243" s="444">
        <f t="array" ref="J243">IFERROR(INDEX('Retirement Calculator'!J:J,MATCH('Isaac 401k'!N243,'Retirement Calculator'!A:A,0),0),0)</f>
        <v>7820.4732791855868</v>
      </c>
      <c r="K243" s="444">
        <f t="shared" ca="1" si="2"/>
        <v>7835.952440463363</v>
      </c>
      <c r="L243" s="444">
        <f t="shared" ca="1" si="3"/>
        <v>1888464.5381516707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1888464.5381516707</v>
      </c>
      <c r="J244" s="444">
        <f t="array" ref="J244">IFERROR(INDEX('Retirement Calculator'!J:J,MATCH('Isaac 401k'!N244,'Retirement Calculator'!A:A,0),0),0)</f>
        <v>7820.4732791855868</v>
      </c>
      <c r="K244" s="444">
        <f t="shared" ca="1" si="2"/>
        <v>7836.0169369686892</v>
      </c>
      <c r="L244" s="444">
        <f t="shared" ca="1" si="3"/>
        <v>1888480.0818094539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1888480.0818094539</v>
      </c>
      <c r="J245" s="444">
        <f t="array" ref="J245">IFERROR(INDEX('Retirement Calculator'!J:J,MATCH('Isaac 401k'!N245,'Retirement Calculator'!A:A,0),0),0)</f>
        <v>7820.4732791855868</v>
      </c>
      <c r="K245" s="444">
        <f t="shared" ca="1" si="2"/>
        <v>7836.0817022094525</v>
      </c>
      <c r="L245" s="444">
        <f t="shared" ca="1" si="3"/>
        <v>1888495.6902324778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1888495.6902324778</v>
      </c>
      <c r="J246" s="444">
        <f t="array" ref="J246">IFERROR(INDEX('Retirement Calculator'!J:J,MATCH('Isaac 401k'!N246,'Retirement Calculator'!A:A,0),0),0)</f>
        <v>7820.4732791855868</v>
      </c>
      <c r="K246" s="444">
        <f t="shared" ca="1" si="2"/>
        <v>7836.1467373053847</v>
      </c>
      <c r="L246" s="444">
        <f t="shared" ca="1" si="3"/>
        <v>1888511.3636905977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1888511.3636905977</v>
      </c>
      <c r="J247" s="444">
        <f t="array" ref="J247">IFERROR(INDEX('Retirement Calculator'!J:J,MATCH('Isaac 401k'!N247,'Retirement Calculator'!A:A,0),0),0)</f>
        <v>7820.4732791855868</v>
      </c>
      <c r="K247" s="444">
        <f t="shared" ca="1" si="2"/>
        <v>7836.2120433808841</v>
      </c>
      <c r="L247" s="444">
        <f t="shared" ca="1" si="3"/>
        <v>1888527.1024547929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1888527.1024547929</v>
      </c>
      <c r="J248" s="444">
        <f t="array" ref="J248">IFERROR(INDEX('Retirement Calculator'!J:J,MATCH('Isaac 401k'!N248,'Retirement Calculator'!A:A,0),0),0)</f>
        <v>7820.4732791855868</v>
      </c>
      <c r="K248" s="444">
        <f t="shared" ca="1" si="2"/>
        <v>7836.2776215650301</v>
      </c>
      <c r="L248" s="444">
        <f t="shared" ca="1" si="3"/>
        <v>1888542.9067971723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1888542.9067971723</v>
      </c>
      <c r="J249" s="444">
        <f t="array" ref="J249">IFERROR(INDEX('Retirement Calculator'!J:J,MATCH('Isaac 401k'!N249,'Retirement Calculator'!A:A,0),0),0)</f>
        <v>7820.4732791855868</v>
      </c>
      <c r="K249" s="444">
        <f t="shared" ca="1" si="2"/>
        <v>7836.3434729916098</v>
      </c>
      <c r="L249" s="444">
        <f t="shared" ca="1" si="3"/>
        <v>1888558.7769909783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1888558.7769909783</v>
      </c>
      <c r="J250" s="444">
        <f t="array" ref="J250">IFERROR(INDEX('Retirement Calculator'!J:J,MATCH('Isaac 401k'!N250,'Retirement Calculator'!A:A,0),0),0)</f>
        <v>7820.4732791855868</v>
      </c>
      <c r="K250" s="444">
        <f t="shared" ca="1" si="2"/>
        <v>7836.4095987991368</v>
      </c>
      <c r="L250" s="444">
        <f t="shared" ca="1" si="3"/>
        <v>1888574.7133105919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1888574.7133105919</v>
      </c>
      <c r="J251" s="444">
        <f t="array" ref="J251">IFERROR(INDEX('Retirement Calculator'!J:J,MATCH('Isaac 401k'!N251,'Retirement Calculator'!A:A,0),0),0)</f>
        <v>7820.4732791855868</v>
      </c>
      <c r="K251" s="444">
        <f t="shared" ca="1" si="2"/>
        <v>7836.4760001308605</v>
      </c>
      <c r="L251" s="444">
        <f t="shared" ca="1" si="3"/>
        <v>1888590.7160315372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1888590.7160315372</v>
      </c>
      <c r="J252" s="444">
        <f t="array" ref="J252">IFERROR(INDEX('Retirement Calculator'!J:J,MATCH('Isaac 401k'!N252,'Retirement Calculator'!A:A,0),0),0)</f>
        <v>7820.4732791855868</v>
      </c>
      <c r="K252" s="444">
        <f t="shared" ca="1" si="2"/>
        <v>7836.5426781347969</v>
      </c>
      <c r="L252" s="444">
        <f t="shared" ca="1" si="3"/>
        <v>1888606.7854304863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1888606.7854304863</v>
      </c>
      <c r="J253" s="444">
        <f t="array" ref="J253">IFERROR(INDEX('Retirement Calculator'!J:J,MATCH('Isaac 401k'!N253,'Retirement Calculator'!A:A,0),0),0)</f>
        <v>7820.4732791855868</v>
      </c>
      <c r="K253" s="444">
        <f t="shared" ca="1" si="2"/>
        <v>7836.6096339637525</v>
      </c>
      <c r="L253" s="444">
        <f t="shared" ca="1" si="3"/>
        <v>1888622.9217852645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1888622.9217852645</v>
      </c>
      <c r="J254" s="444">
        <f t="array" ref="J254">IFERROR(INDEX('Retirement Calculator'!J:J,MATCH('Isaac 401k'!N254,'Retirement Calculator'!A:A,0),0),0)</f>
        <v>7820.4732791855868</v>
      </c>
      <c r="K254" s="444">
        <f t="shared" ca="1" si="2"/>
        <v>7836.6768687753283</v>
      </c>
      <c r="L254" s="444">
        <f t="shared" ca="1" si="3"/>
        <v>1888639.1253748543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1888639.1253748543</v>
      </c>
      <c r="J255" s="444">
        <f t="array" ref="J255">IFERROR(INDEX('Retirement Calculator'!J:J,MATCH('Isaac 401k'!N255,'Retirement Calculator'!A:A,0),0),0)</f>
        <v>7820.4732791855868</v>
      </c>
      <c r="K255" s="444">
        <f t="shared" ca="1" si="2"/>
        <v>7836.7443837319524</v>
      </c>
      <c r="L255" s="444">
        <f t="shared" ca="1" si="3"/>
        <v>1888655.3964794006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1888655.3964794006</v>
      </c>
      <c r="J256" s="444">
        <f t="array" ref="J256">IFERROR(INDEX('Retirement Calculator'!J:J,MATCH('Isaac 401k'!N256,'Retirement Calculator'!A:A,0),0),0)</f>
        <v>7820.4732791855868</v>
      </c>
      <c r="K256" s="444">
        <f t="shared" ca="1" si="2"/>
        <v>7836.8121800008958</v>
      </c>
      <c r="L256" s="444">
        <f t="shared" ca="1" si="3"/>
        <v>1888671.7353802158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1888671.7353802158</v>
      </c>
      <c r="J257" s="444">
        <f t="array" ref="J257">IFERROR(INDEX('Retirement Calculator'!J:J,MATCH('Isaac 401k'!N257,'Retirement Calculator'!A:A,0),0),0)</f>
        <v>7820.4732791855868</v>
      </c>
      <c r="K257" s="444">
        <f t="shared" ca="1" si="2"/>
        <v>7836.8802587542923</v>
      </c>
      <c r="L257" s="444">
        <f t="shared" ca="1" si="3"/>
        <v>1888688.1423597846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1888688.1423597846</v>
      </c>
      <c r="J258" s="444">
        <f t="array" ref="J258">IFERROR(INDEX('Retirement Calculator'!J:J,MATCH('Isaac 401k'!N258,'Retirement Calculator'!A:A,0),0),0)</f>
        <v>7820.4732791855868</v>
      </c>
      <c r="K258" s="444">
        <f t="shared" ca="1" si="2"/>
        <v>7836.9486211691628</v>
      </c>
      <c r="L258" s="444">
        <f t="shared" ca="1" si="3"/>
        <v>1888704.6177017682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1888704.6177017682</v>
      </c>
      <c r="J259" s="444">
        <f t="array" ref="J259">IFERROR(INDEX('Retirement Calculator'!J:J,MATCH('Isaac 401k'!N259,'Retirement Calculator'!A:A,0),0),0)</f>
        <v>7820.4732791855868</v>
      </c>
      <c r="K259" s="444">
        <f t="shared" ca="1" si="2"/>
        <v>7837.0172684274266</v>
      </c>
      <c r="L259" s="444">
        <f t="shared" ca="1" si="3"/>
        <v>1888721.16169101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1888721.16169101</v>
      </c>
      <c r="J260" s="444">
        <f t="array" ref="J260">IFERROR(INDEX('Retirement Calculator'!J:J,MATCH('Isaac 401k'!N260,'Retirement Calculator'!A:A,0),0),0)</f>
        <v>7820.4732791855868</v>
      </c>
      <c r="K260" s="444">
        <f t="shared" ca="1" si="2"/>
        <v>7837.0862017159361</v>
      </c>
      <c r="L260" s="444">
        <f t="shared" ca="1" si="3"/>
        <v>1888737.7746135404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1888737.7746135404</v>
      </c>
      <c r="J261" s="444">
        <f t="array" ref="J261">IFERROR(INDEX('Retirement Calculator'!J:J,MATCH('Isaac 401k'!N261,'Retirement Calculator'!A:A,0),0),0)</f>
        <v>7820.4732791855868</v>
      </c>
      <c r="K261" s="444">
        <f t="shared" ca="1" si="2"/>
        <v>7837.1554222264785</v>
      </c>
      <c r="L261" s="444">
        <f t="shared" ca="1" si="3"/>
        <v>1888754.4567565813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1888754.4567565813</v>
      </c>
      <c r="J262" s="444">
        <f t="array" ref="J262">IFERROR(INDEX('Retirement Calculator'!J:J,MATCH('Isaac 401k'!N262,'Retirement Calculator'!A:A,0),0),0)</f>
        <v>7820.4732791855868</v>
      </c>
      <c r="K262" s="444">
        <f t="shared" ca="1" si="2"/>
        <v>7837.2249311558162</v>
      </c>
      <c r="L262" s="444">
        <f t="shared" ca="1" si="3"/>
        <v>1888771.2084085515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1888771.2084085515</v>
      </c>
      <c r="J263" s="444">
        <f t="array" ref="J263">IFERROR(INDEX('Retirement Calculator'!J:J,MATCH('Isaac 401k'!N263,'Retirement Calculator'!A:A,0),0),0)</f>
        <v>7820.4732791855868</v>
      </c>
      <c r="K263" s="444">
        <f t="shared" ref="K263:K517" ca="1" si="27">IPMT(M263/12,1,12,-I263+J263,,0)</f>
        <v>7837.2947297056917</v>
      </c>
      <c r="L263" s="444">
        <f t="shared" ref="L263:L517" ca="1" si="28">I263-J263+K263</f>
        <v>1888788.0298590716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1888788.0298590716</v>
      </c>
      <c r="J264" s="444">
        <f t="array" ref="J264">IFERROR(INDEX('Retirement Calculator'!J:J,MATCH('Isaac 401k'!N264,'Retirement Calculator'!A:A,0),0),0)</f>
        <v>7820.4732791855868</v>
      </c>
      <c r="K264" s="444">
        <f t="shared" ca="1" si="27"/>
        <v>7837.364819082858</v>
      </c>
      <c r="L264" s="444">
        <f t="shared" ca="1" si="28"/>
        <v>1888804.9213989689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1888804.9213989689</v>
      </c>
      <c r="J265" s="444">
        <f t="array" ref="J265">IFERROR(INDEX('Retirement Calculator'!J:J,MATCH('Isaac 401k'!N265,'Retirement Calculator'!A:A,0),0),0)</f>
        <v>7820.4732791855868</v>
      </c>
      <c r="K265" s="444">
        <f t="shared" ca="1" si="27"/>
        <v>7837.4352004990969</v>
      </c>
      <c r="L265" s="444">
        <f t="shared" ca="1" si="28"/>
        <v>1888821.8833202824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1888821.8833202824</v>
      </c>
      <c r="J266" s="444">
        <f t="array" ref="J266">IFERROR(INDEX('Retirement Calculator'!J:J,MATCH('Isaac 401k'!N266,'Retirement Calculator'!A:A,0),0),0)</f>
        <v>7820.4732791855868</v>
      </c>
      <c r="K266" s="444">
        <f t="shared" ca="1" si="27"/>
        <v>7837.5058751712368</v>
      </c>
      <c r="L266" s="444">
        <f t="shared" ca="1" si="28"/>
        <v>1888838.915916268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1888838.915916268</v>
      </c>
      <c r="J267" s="444">
        <f t="array" ref="J267">IFERROR(INDEX('Retirement Calculator'!J:J,MATCH('Isaac 401k'!N267,'Retirement Calculator'!A:A,0),0),0)</f>
        <v>7820.4732791855868</v>
      </c>
      <c r="K267" s="444">
        <f t="shared" ca="1" si="27"/>
        <v>7837.5768443211755</v>
      </c>
      <c r="L267" s="444">
        <f t="shared" ca="1" si="28"/>
        <v>1888856.0194814035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1888856.0194814035</v>
      </c>
      <c r="J268" s="444">
        <f t="array" ref="J268">IFERROR(INDEX('Retirement Calculator'!J:J,MATCH('Isaac 401k'!N268,'Retirement Calculator'!A:A,0),0),0)</f>
        <v>7820.4732791855868</v>
      </c>
      <c r="K268" s="444">
        <f t="shared" ca="1" si="27"/>
        <v>7837.6481091759078</v>
      </c>
      <c r="L268" s="444">
        <f t="shared" ca="1" si="28"/>
        <v>1888873.1943113939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1888873.1943113939</v>
      </c>
      <c r="J269" s="444">
        <f t="array" ref="J269">IFERROR(INDEX('Retirement Calculator'!J:J,MATCH('Isaac 401k'!N269,'Retirement Calculator'!A:A,0),0),0)</f>
        <v>7820.4732791855868</v>
      </c>
      <c r="K269" s="444">
        <f t="shared" ca="1" si="27"/>
        <v>7837.7196709675336</v>
      </c>
      <c r="L269" s="444">
        <f t="shared" ca="1" si="28"/>
        <v>1888890.4407031757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1888890.4407031757</v>
      </c>
      <c r="J270" s="444">
        <f t="array" ref="J270">IFERROR(INDEX('Retirement Calculator'!J:J,MATCH('Isaac 401k'!N270,'Retirement Calculator'!A:A,0),0),0)</f>
        <v>7820.4732791855868</v>
      </c>
      <c r="K270" s="444">
        <f t="shared" ca="1" si="27"/>
        <v>7837.7915309332911</v>
      </c>
      <c r="L270" s="444">
        <f t="shared" ca="1" si="28"/>
        <v>1888907.7589549234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1888907.7589549234</v>
      </c>
      <c r="J271" s="444">
        <f t="array" ref="J271">IFERROR(INDEX('Retirement Calculator'!J:J,MATCH('Isaac 401k'!N271,'Retirement Calculator'!A:A,0),0),0)</f>
        <v>7820.4732791855868</v>
      </c>
      <c r="K271" s="444">
        <f t="shared" ca="1" si="27"/>
        <v>7837.863690315573</v>
      </c>
      <c r="L271" s="444">
        <f t="shared" ca="1" si="28"/>
        <v>1888925.1493660533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1888925.1493660533</v>
      </c>
      <c r="J272" s="444">
        <f t="array" ref="J272">IFERROR(INDEX('Retirement Calculator'!J:J,MATCH('Isaac 401k'!N272,'Retirement Calculator'!A:A,0),0),0)</f>
        <v>7820.4732791855868</v>
      </c>
      <c r="K272" s="444">
        <f t="shared" ca="1" si="27"/>
        <v>7837.9361503619475</v>
      </c>
      <c r="L272" s="444">
        <f t="shared" ca="1" si="28"/>
        <v>1888942.6122372297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1888942.6122372297</v>
      </c>
      <c r="J273" s="444">
        <f t="array" ref="J273">IFERROR(INDEX('Retirement Calculator'!J:J,MATCH('Isaac 401k'!N273,'Retirement Calculator'!A:A,0),0),0)</f>
        <v>7820.4732791855868</v>
      </c>
      <c r="K273" s="444">
        <f t="shared" ca="1" si="27"/>
        <v>7838.0089123251837</v>
      </c>
      <c r="L273" s="444">
        <f t="shared" ca="1" si="28"/>
        <v>1888960.1478703693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1888960.1478703693</v>
      </c>
      <c r="J274" s="444">
        <f t="array" ref="J274">IFERROR(INDEX('Retirement Calculator'!J:J,MATCH('Isaac 401k'!N274,'Retirement Calculator'!A:A,0),0),0)</f>
        <v>7820.4732791855868</v>
      </c>
      <c r="K274" s="444">
        <f t="shared" ca="1" si="27"/>
        <v>7838.0819774632655</v>
      </c>
      <c r="L274" s="444">
        <f t="shared" ca="1" si="28"/>
        <v>1888977.756568647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1888977.756568647</v>
      </c>
      <c r="J275" s="444">
        <f t="array" ref="J275">IFERROR(INDEX('Retirement Calculator'!J:J,MATCH('Isaac 401k'!N275,'Retirement Calculator'!A:A,0),0),0)</f>
        <v>7820.4732791855868</v>
      </c>
      <c r="K275" s="444">
        <f t="shared" ca="1" si="27"/>
        <v>7838.155347039421</v>
      </c>
      <c r="L275" s="444">
        <f t="shared" ca="1" si="28"/>
        <v>1888995.4386365009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1888995.4386365009</v>
      </c>
      <c r="J276" s="444">
        <f t="array" ref="J276">IFERROR(INDEX('Retirement Calculator'!J:J,MATCH('Isaac 401k'!N276,'Retirement Calculator'!A:A,0),0),0)</f>
        <v>7820.4732791855868</v>
      </c>
      <c r="K276" s="444">
        <f t="shared" ca="1" si="27"/>
        <v>7838.2290223221462</v>
      </c>
      <c r="L276" s="444">
        <f t="shared" ca="1" si="28"/>
        <v>1889013.1943796375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1889013.1943796375</v>
      </c>
      <c r="J277" s="444">
        <f t="array" ref="J277">IFERROR(INDEX('Retirement Calculator'!J:J,MATCH('Isaac 401k'!N277,'Retirement Calculator'!A:A,0),0),0)</f>
        <v>7820.4732791855868</v>
      </c>
      <c r="K277" s="444">
        <f t="shared" ca="1" si="27"/>
        <v>7838.3030045852165</v>
      </c>
      <c r="L277" s="444">
        <f t="shared" ca="1" si="28"/>
        <v>1889031.0241050371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1889031.0241050371</v>
      </c>
      <c r="J278" s="444">
        <f t="array" ref="J278">IFERROR(INDEX('Retirement Calculator'!J:J,MATCH('Isaac 401k'!N278,'Retirement Calculator'!A:A,0),0),0)</f>
        <v>7820.4732791855868</v>
      </c>
      <c r="K278" s="444">
        <f t="shared" ca="1" si="27"/>
        <v>7838.3772951077144</v>
      </c>
      <c r="L278" s="444">
        <f t="shared" ca="1" si="28"/>
        <v>1889048.9281209593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1889048.9281209593</v>
      </c>
      <c r="J279" s="444">
        <f t="array" ref="J279">IFERROR(INDEX('Retirement Calculator'!J:J,MATCH('Isaac 401k'!N279,'Retirement Calculator'!A:A,0),0),0)</f>
        <v>7820.4732791855868</v>
      </c>
      <c r="K279" s="444">
        <f t="shared" ca="1" si="27"/>
        <v>7838.4518951740574</v>
      </c>
      <c r="L279" s="444">
        <f t="shared" ca="1" si="28"/>
        <v>1889066.9067369478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1889066.9067369478</v>
      </c>
      <c r="J280" s="444">
        <f t="array" ref="J280">IFERROR(INDEX('Retirement Calculator'!J:J,MATCH('Isaac 401k'!N280,'Retirement Calculator'!A:A,0),0),0)</f>
        <v>7820.4732791855868</v>
      </c>
      <c r="K280" s="444">
        <f t="shared" ca="1" si="27"/>
        <v>7838.5268060740091</v>
      </c>
      <c r="L280" s="444">
        <f t="shared" ca="1" si="28"/>
        <v>1889084.9602638362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1889084.9602638362</v>
      </c>
      <c r="J281" s="444">
        <f t="array" ref="J281">IFERROR(INDEX('Retirement Calculator'!J:J,MATCH('Isaac 401k'!N281,'Retirement Calculator'!A:A,0),0),0)</f>
        <v>7820.4732791855868</v>
      </c>
      <c r="K281" s="444">
        <f t="shared" ca="1" si="27"/>
        <v>7838.6020291027107</v>
      </c>
      <c r="L281" s="444">
        <f t="shared" ca="1" si="28"/>
        <v>1889103.0890137532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1889103.0890137532</v>
      </c>
      <c r="J282" s="444">
        <f t="array" ref="J282">IFERROR(INDEX('Retirement Calculator'!J:J,MATCH('Isaac 401k'!N282,'Retirement Calculator'!A:A,0),0),0)</f>
        <v>7820.4732791855868</v>
      </c>
      <c r="K282" s="444">
        <f t="shared" ca="1" si="27"/>
        <v>7838.6775655606971</v>
      </c>
      <c r="L282" s="444">
        <f t="shared" ca="1" si="28"/>
        <v>1889121.2933001283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1889121.2933001283</v>
      </c>
      <c r="J283" s="444">
        <f t="array" ref="J283">IFERROR(INDEX('Retirement Calculator'!J:J,MATCH('Isaac 401k'!N283,'Retirement Calculator'!A:A,0),0),0)</f>
        <v>7820.4732791855868</v>
      </c>
      <c r="K283" s="444">
        <f t="shared" ca="1" si="27"/>
        <v>7838.7534167539288</v>
      </c>
      <c r="L283" s="444">
        <f t="shared" ca="1" si="28"/>
        <v>1889139.5734376966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1889139.5734376966</v>
      </c>
      <c r="J284" s="444">
        <f t="array" ref="J284">IFERROR(INDEX('Retirement Calculator'!J:J,MATCH('Isaac 401k'!N284,'Retirement Calculator'!A:A,0),0),0)</f>
        <v>7820.4732791855868</v>
      </c>
      <c r="K284" s="444">
        <f t="shared" ca="1" si="27"/>
        <v>7838.8295839937946</v>
      </c>
      <c r="L284" s="444">
        <f t="shared" ca="1" si="28"/>
        <v>1889157.9297425048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1889157.9297425048</v>
      </c>
      <c r="J285" s="444">
        <f t="array" ref="J285">IFERROR(INDEX('Retirement Calculator'!J:J,MATCH('Isaac 401k'!N285,'Retirement Calculator'!A:A,0),0),0)</f>
        <v>7820.4732791855868</v>
      </c>
      <c r="K285" s="444">
        <f t="shared" ca="1" si="27"/>
        <v>7838.9060685971644</v>
      </c>
      <c r="L285" s="444">
        <f t="shared" ca="1" si="28"/>
        <v>1889176.3625319165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1889176.3625319165</v>
      </c>
      <c r="J286" s="444">
        <f t="array" ref="J286">IFERROR(INDEX('Retirement Calculator'!J:J,MATCH('Isaac 401k'!N286,'Retirement Calculator'!A:A,0),0),0)</f>
        <v>7820.4732791855868</v>
      </c>
      <c r="K286" s="444">
        <f t="shared" ca="1" si="27"/>
        <v>7838.9828718863791</v>
      </c>
      <c r="L286" s="444">
        <f t="shared" ca="1" si="28"/>
        <v>1889194.8721246172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1889194.8721246172</v>
      </c>
      <c r="J287" s="444">
        <f t="array" ref="J287">IFERROR(INDEX('Retirement Calculator'!J:J,MATCH('Isaac 401k'!N287,'Retirement Calculator'!A:A,0),0),0)</f>
        <v>7820.4732791855868</v>
      </c>
      <c r="K287" s="444">
        <f t="shared" ca="1" si="27"/>
        <v>7839.0599951892973</v>
      </c>
      <c r="L287" s="444">
        <f t="shared" ca="1" si="28"/>
        <v>1889213.4588406209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1889213.4588406209</v>
      </c>
      <c r="J288" s="444">
        <f t="array" ref="J288">IFERROR(INDEX('Retirement Calculator'!J:J,MATCH('Isaac 401k'!N288,'Retirement Calculator'!A:A,0),0),0)</f>
        <v>7820.4732791855868</v>
      </c>
      <c r="K288" s="444">
        <f t="shared" ca="1" si="27"/>
        <v>7839.1374398393127</v>
      </c>
      <c r="L288" s="444">
        <f t="shared" ca="1" si="28"/>
        <v>1889232.1230012747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1889232.1230012747</v>
      </c>
      <c r="J289" s="444">
        <f t="array" ref="J289">IFERROR(INDEX('Retirement Calculator'!J:J,MATCH('Isaac 401k'!N289,'Retirement Calculator'!A:A,0),0),0)</f>
        <v>7820.4732791855868</v>
      </c>
      <c r="K289" s="444">
        <f t="shared" ca="1" si="27"/>
        <v>7839.2152071753699</v>
      </c>
      <c r="L289" s="444">
        <f t="shared" ca="1" si="28"/>
        <v>1889250.8649292644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1889250.8649292644</v>
      </c>
      <c r="J290" s="444">
        <f t="array" ref="J290">IFERROR(INDEX('Retirement Calculator'!J:J,MATCH('Isaac 401k'!N290,'Retirement Calculator'!A:A,0),0),0)</f>
        <v>7820.4732791855868</v>
      </c>
      <c r="K290" s="444">
        <f t="shared" ca="1" si="27"/>
        <v>7839.2932985419948</v>
      </c>
      <c r="L290" s="444">
        <f t="shared" ca="1" si="28"/>
        <v>1889269.6849486209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1889269.6849486209</v>
      </c>
      <c r="J291" s="444">
        <f t="array" ref="J291">IFERROR(INDEX('Retirement Calculator'!J:J,MATCH('Isaac 401k'!N291,'Retirement Calculator'!A:A,0),0),0)</f>
        <v>7820.4732791855868</v>
      </c>
      <c r="K291" s="444">
        <f t="shared" ca="1" si="27"/>
        <v>7839.3717152893123</v>
      </c>
      <c r="L291" s="444">
        <f t="shared" ca="1" si="28"/>
        <v>1889288.5833847246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1889288.5833847246</v>
      </c>
      <c r="J292" s="444">
        <f t="array" ref="J292">IFERROR(INDEX('Retirement Calculator'!J:J,MATCH('Isaac 401k'!N292,'Retirement Calculator'!A:A,0),0),0)</f>
        <v>7820.4732791855868</v>
      </c>
      <c r="K292" s="444">
        <f t="shared" ca="1" si="27"/>
        <v>7839.4504587730789</v>
      </c>
      <c r="L292" s="444">
        <f t="shared" ca="1" si="28"/>
        <v>1889307.5605643122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1889307.5605643122</v>
      </c>
      <c r="J293" s="444">
        <f t="array" ref="J293">IFERROR(INDEX('Retirement Calculator'!J:J,MATCH('Isaac 401k'!N293,'Retirement Calculator'!A:A,0),0),0)</f>
        <v>7820.4732791855868</v>
      </c>
      <c r="K293" s="444">
        <f t="shared" ca="1" si="27"/>
        <v>7839.5295303546927</v>
      </c>
      <c r="L293" s="444">
        <f t="shared" ca="1" si="28"/>
        <v>1889326.6168154813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1889326.6168154813</v>
      </c>
      <c r="J294" s="444">
        <f t="array" ref="J294">IFERROR(INDEX('Retirement Calculator'!J:J,MATCH('Isaac 401k'!N294,'Retirement Calculator'!A:A,0),0),0)</f>
        <v>7820.4732791855868</v>
      </c>
      <c r="K294" s="444">
        <f t="shared" ca="1" si="27"/>
        <v>7839.6089314012315</v>
      </c>
      <c r="L294" s="444">
        <f t="shared" ca="1" si="28"/>
        <v>1889345.752467697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1889345.752467697</v>
      </c>
      <c r="J295" s="444">
        <f t="array" ref="J295">IFERROR(INDEX('Retirement Calculator'!J:J,MATCH('Isaac 401k'!N295,'Retirement Calculator'!A:A,0),0),0)</f>
        <v>7820.4732791855868</v>
      </c>
      <c r="K295" s="444">
        <f t="shared" ca="1" si="27"/>
        <v>7839.6886632854639</v>
      </c>
      <c r="L295" s="444">
        <f t="shared" ca="1" si="28"/>
        <v>1889364.9678517969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1889364.9678517969</v>
      </c>
      <c r="J296" s="444">
        <f t="array" ref="J296">IFERROR(INDEX('Retirement Calculator'!J:J,MATCH('Isaac 401k'!N296,'Retirement Calculator'!A:A,0),0),0)</f>
        <v>7820.4732791855868</v>
      </c>
      <c r="K296" s="444">
        <f t="shared" ca="1" si="27"/>
        <v>7839.768727385881</v>
      </c>
      <c r="L296" s="444">
        <f t="shared" ca="1" si="28"/>
        <v>1889384.2632999972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1889384.2632999972</v>
      </c>
      <c r="J297" s="444">
        <f t="array" ref="J297">IFERROR(INDEX('Retirement Calculator'!J:J,MATCH('Isaac 401k'!N297,'Retirement Calculator'!A:A,0),0),0)</f>
        <v>7820.4732791855868</v>
      </c>
      <c r="K297" s="444">
        <f t="shared" ca="1" si="27"/>
        <v>7839.8491250867146</v>
      </c>
      <c r="L297" s="444">
        <f t="shared" ca="1" si="28"/>
        <v>1889403.6391458984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1889403.6391458984</v>
      </c>
      <c r="J298" s="444">
        <f t="array" ref="J298">IFERROR(INDEX('Retirement Calculator'!J:J,MATCH('Isaac 401k'!N298,'Retirement Calculator'!A:A,0),0),0)</f>
        <v>7820.4732791855868</v>
      </c>
      <c r="K298" s="444">
        <f t="shared" ca="1" si="27"/>
        <v>7839.92985777797</v>
      </c>
      <c r="L298" s="444">
        <f t="shared" ca="1" si="28"/>
        <v>1889423.0957244907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1889423.0957244907</v>
      </c>
      <c r="J299" s="444">
        <f t="array" ref="J299">IFERROR(INDEX('Retirement Calculator'!J:J,MATCH('Isaac 401k'!N299,'Retirement Calculator'!A:A,0),0),0)</f>
        <v>7820.4732791855868</v>
      </c>
      <c r="K299" s="444">
        <f t="shared" ca="1" si="27"/>
        <v>7840.0109268554379</v>
      </c>
      <c r="L299" s="444">
        <f t="shared" ca="1" si="28"/>
        <v>1889442.6333721606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1889442.6333721606</v>
      </c>
      <c r="J300" s="444">
        <f t="array" ref="J300">IFERROR(INDEX('Retirement Calculator'!J:J,MATCH('Isaac 401k'!N300,'Retirement Calculator'!A:A,0),0),0)</f>
        <v>7820.4732791855868</v>
      </c>
      <c r="K300" s="444">
        <f t="shared" ca="1" si="27"/>
        <v>7840.0923337207305</v>
      </c>
      <c r="L300" s="444">
        <f t="shared" ca="1" si="28"/>
        <v>1889462.2524266958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1889462.2524266958</v>
      </c>
      <c r="J301" s="444">
        <f t="array" ref="J301">IFERROR(INDEX('Retirement Calculator'!J:J,MATCH('Isaac 401k'!N301,'Retirement Calculator'!A:A,0),0),0)</f>
        <v>7820.4732791855868</v>
      </c>
      <c r="K301" s="444">
        <f t="shared" ca="1" si="27"/>
        <v>7840.1740797812927</v>
      </c>
      <c r="L301" s="444">
        <f t="shared" ca="1" si="28"/>
        <v>1889481.9532272916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1889481.9532272916</v>
      </c>
      <c r="J302" s="444">
        <f t="array" ref="J302">IFERROR(INDEX('Retirement Calculator'!J:J,MATCH('Isaac 401k'!N302,'Retirement Calculator'!A:A,0),0),0)</f>
        <v>7820.4732791855868</v>
      </c>
      <c r="K302" s="444">
        <f t="shared" ca="1" si="27"/>
        <v>7840.2561664504401</v>
      </c>
      <c r="L302" s="444">
        <f t="shared" ca="1" si="28"/>
        <v>1889501.7361145564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1889501.7361145564</v>
      </c>
      <c r="J303" s="444">
        <f t="array" ref="J303">IFERROR(INDEX('Retirement Calculator'!J:J,MATCH('Isaac 401k'!N303,'Retirement Calculator'!A:A,0),0),0)</f>
        <v>7820.4732791855868</v>
      </c>
      <c r="K303" s="444">
        <f t="shared" ca="1" si="27"/>
        <v>7840.3385951473783</v>
      </c>
      <c r="L303" s="444">
        <f t="shared" ca="1" si="28"/>
        <v>1889521.6014305183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1889521.6014305183</v>
      </c>
      <c r="J304" s="444">
        <f t="array" ref="J304">IFERROR(INDEX('Retirement Calculator'!J:J,MATCH('Isaac 401k'!N304,'Retirement Calculator'!A:A,0),0),0)</f>
        <v>7820.4732791855868</v>
      </c>
      <c r="K304" s="444">
        <f t="shared" ca="1" si="27"/>
        <v>7840.4213672972182</v>
      </c>
      <c r="L304" s="444">
        <f t="shared" ca="1" si="28"/>
        <v>1889541.5495186299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1889541.5495186299</v>
      </c>
      <c r="J305" s="444">
        <f t="array" ref="J305">IFERROR(INDEX('Retirement Calculator'!J:J,MATCH('Isaac 401k'!N305,'Retirement Calculator'!A:A,0),0),0)</f>
        <v>7820.4732791855868</v>
      </c>
      <c r="K305" s="444">
        <f t="shared" ca="1" si="27"/>
        <v>7840.5044843310188</v>
      </c>
      <c r="L305" s="444">
        <f t="shared" ca="1" si="28"/>
        <v>1889561.5807237753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1889561.5807237753</v>
      </c>
      <c r="J306" s="444">
        <f t="array" ref="J306">IFERROR(INDEX('Retirement Calculator'!J:J,MATCH('Isaac 401k'!N306,'Retirement Calculator'!A:A,0),0),0)</f>
        <v>7820.4732791855868</v>
      </c>
      <c r="K306" s="444">
        <f t="shared" ca="1" si="27"/>
        <v>7840.5879476857908</v>
      </c>
      <c r="L306" s="444">
        <f t="shared" ca="1" si="28"/>
        <v>1889581.6953922755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1889581.6953922755</v>
      </c>
      <c r="J307" s="444">
        <f t="array" ref="J307">IFERROR(INDEX('Retirement Calculator'!J:J,MATCH('Isaac 401k'!N307,'Retirement Calculator'!A:A,0),0),0)</f>
        <v>7820.4732791855868</v>
      </c>
      <c r="K307" s="444">
        <f t="shared" ca="1" si="27"/>
        <v>7840.6717588045412</v>
      </c>
      <c r="L307" s="444">
        <f t="shared" ca="1" si="28"/>
        <v>1889601.8938718943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1889601.8938718943</v>
      </c>
      <c r="J308" s="444">
        <f t="array" ref="J308">IFERROR(INDEX('Retirement Calculator'!J:J,MATCH('Isaac 401k'!N308,'Retirement Calculator'!A:A,0),0),0)</f>
        <v>7820.4732791855868</v>
      </c>
      <c r="K308" s="444">
        <f t="shared" ca="1" si="27"/>
        <v>7840.7559191362861</v>
      </c>
      <c r="L308" s="444">
        <f t="shared" ca="1" si="28"/>
        <v>1889622.1765118451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1889622.1765118451</v>
      </c>
      <c r="J309" s="444">
        <f t="array" ref="J309">IFERROR(INDEX('Retirement Calculator'!J:J,MATCH('Isaac 401k'!N309,'Retirement Calculator'!A:A,0),0),0)</f>
        <v>7820.4732791855868</v>
      </c>
      <c r="K309" s="444">
        <f t="shared" ca="1" si="27"/>
        <v>7840.8404301360815</v>
      </c>
      <c r="L309" s="444">
        <f t="shared" ca="1" si="28"/>
        <v>1889642.5436627956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1889642.5436627956</v>
      </c>
      <c r="J310" s="444">
        <f t="array" ref="J310">IFERROR(INDEX('Retirement Calculator'!J:J,MATCH('Isaac 401k'!N310,'Retirement Calculator'!A:A,0),0),0)</f>
        <v>7820.4732791855868</v>
      </c>
      <c r="K310" s="444">
        <f t="shared" ca="1" si="27"/>
        <v>7840.9252932650415</v>
      </c>
      <c r="L310" s="444">
        <f t="shared" ca="1" si="28"/>
        <v>1889662.9956768751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1889662.9956768751</v>
      </c>
      <c r="J311" s="444">
        <f t="array" ref="J311">IFERROR(INDEX('Retirement Calculator'!J:J,MATCH('Isaac 401k'!N311,'Retirement Calculator'!A:A,0),0),0)</f>
        <v>7820.4732791855868</v>
      </c>
      <c r="K311" s="444">
        <f t="shared" ca="1" si="27"/>
        <v>7841.0105099903722</v>
      </c>
      <c r="L311" s="444">
        <f t="shared" ca="1" si="28"/>
        <v>1889683.5329076799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1889683.5329076799</v>
      </c>
      <c r="J312" s="444">
        <f t="array" ref="J312">IFERROR(INDEX('Retirement Calculator'!J:J,MATCH('Isaac 401k'!N312,'Retirement Calculator'!A:A,0),0),0)</f>
        <v>7820.4732791855868</v>
      </c>
      <c r="K312" s="444">
        <f t="shared" ca="1" si="27"/>
        <v>7841.0960817853929</v>
      </c>
      <c r="L312" s="444">
        <f t="shared" ca="1" si="28"/>
        <v>1889704.1557102797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1889704.1557102797</v>
      </c>
      <c r="J313" s="444">
        <f t="array" ref="J313">IFERROR(INDEX('Retirement Calculator'!J:J,MATCH('Isaac 401k'!N313,'Retirement Calculator'!A:A,0),0),0)</f>
        <v>7820.4732791855868</v>
      </c>
      <c r="K313" s="444">
        <f t="shared" ca="1" si="27"/>
        <v>7841.182010129558</v>
      </c>
      <c r="L313" s="444">
        <f t="shared" ca="1" si="28"/>
        <v>1889724.8644412237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1889724.8644412237</v>
      </c>
      <c r="J314" s="444">
        <f t="array" ref="J314">IFERROR(INDEX('Retirement Calculator'!J:J,MATCH('Isaac 401k'!N314,'Retirement Calculator'!A:A,0),0),0)</f>
        <v>7820.4732791855868</v>
      </c>
      <c r="K314" s="444">
        <f t="shared" ca="1" si="27"/>
        <v>7841.2682965084932</v>
      </c>
      <c r="L314" s="444">
        <f t="shared" ca="1" si="28"/>
        <v>1889745.6594585467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1889745.6594585467</v>
      </c>
      <c r="J315" s="444">
        <f t="array" ref="J315">IFERROR(INDEX('Retirement Calculator'!J:J,MATCH('Isaac 401k'!N315,'Retirement Calculator'!A:A,0),0),0)</f>
        <v>7820.4732791855868</v>
      </c>
      <c r="K315" s="444">
        <f t="shared" ca="1" si="27"/>
        <v>7841.3549424140047</v>
      </c>
      <c r="L315" s="444">
        <f t="shared" ca="1" si="28"/>
        <v>1889766.5411217751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1889766.5411217751</v>
      </c>
      <c r="J316" s="444">
        <f t="array" ref="J316">IFERROR(INDEX('Retirement Calculator'!J:J,MATCH('Isaac 401k'!N316,'Retirement Calculator'!A:A,0),0),0)</f>
        <v>7820.4732791855868</v>
      </c>
      <c r="K316" s="444">
        <f t="shared" ca="1" si="27"/>
        <v>7841.4419493441228</v>
      </c>
      <c r="L316" s="444">
        <f t="shared" ca="1" si="28"/>
        <v>1889787.5097919335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1889787.5097919335</v>
      </c>
      <c r="J317" s="444">
        <f t="array" ref="J317">IFERROR(INDEX('Retirement Calculator'!J:J,MATCH('Isaac 401k'!N317,'Retirement Calculator'!A:A,0),0),0)</f>
        <v>7820.4732791855868</v>
      </c>
      <c r="K317" s="444">
        <f t="shared" ca="1" si="27"/>
        <v>7841.5293188031173</v>
      </c>
      <c r="L317" s="444">
        <f t="shared" ca="1" si="28"/>
        <v>1889808.5658315511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1889808.5658315511</v>
      </c>
      <c r="J318" s="444">
        <f t="array" ref="J318">IFERROR(INDEX('Retirement Calculator'!J:J,MATCH('Isaac 401k'!N318,'Retirement Calculator'!A:A,0),0),0)</f>
        <v>7820.4732791855868</v>
      </c>
      <c r="K318" s="444">
        <f t="shared" ca="1" si="27"/>
        <v>7841.6170523015217</v>
      </c>
      <c r="L318" s="444">
        <f t="shared" ca="1" si="28"/>
        <v>1889829.709604667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1889829.709604667</v>
      </c>
      <c r="J319" s="444">
        <f t="array" ref="J319">IFERROR(INDEX('Retirement Calculator'!J:J,MATCH('Isaac 401k'!N319,'Retirement Calculator'!A:A,0),0),0)</f>
        <v>7820.4732791855868</v>
      </c>
      <c r="K319" s="444">
        <f t="shared" ca="1" si="27"/>
        <v>7841.7051513561737</v>
      </c>
      <c r="L319" s="444">
        <f t="shared" ca="1" si="28"/>
        <v>1889850.9414768375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1889850.9414768375</v>
      </c>
      <c r="J320" s="444">
        <f t="array" ref="J320">IFERROR(INDEX('Retirement Calculator'!J:J,MATCH('Isaac 401k'!N320,'Retirement Calculator'!A:A,0),0),0)</f>
        <v>7820.4732791855868</v>
      </c>
      <c r="K320" s="444">
        <f t="shared" ca="1" si="27"/>
        <v>7841.7936174902161</v>
      </c>
      <c r="L320" s="444">
        <f t="shared" ca="1" si="28"/>
        <v>1889872.2618151421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1889872.2618151421</v>
      </c>
      <c r="J321" s="444">
        <f t="array" ref="J321">IFERROR(INDEX('Retirement Calculator'!J:J,MATCH('Isaac 401k'!N321,'Retirement Calculator'!A:A,0),0),0)</f>
        <v>7820.4732791855868</v>
      </c>
      <c r="K321" s="444">
        <f t="shared" ca="1" si="27"/>
        <v>7841.8824522331524</v>
      </c>
      <c r="L321" s="444">
        <f t="shared" ca="1" si="28"/>
        <v>1889893.6709881898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1889893.6709881898</v>
      </c>
      <c r="J322" s="444">
        <f t="array" ref="J322">IFERROR(INDEX('Retirement Calculator'!J:J,MATCH('Isaac 401k'!N322,'Retirement Calculator'!A:A,0),0),0)</f>
        <v>7820.4732791855868</v>
      </c>
      <c r="K322" s="444">
        <f t="shared" ca="1" si="27"/>
        <v>7841.971657120851</v>
      </c>
      <c r="L322" s="444">
        <f t="shared" ca="1" si="28"/>
        <v>1889915.169366125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1889915.169366125</v>
      </c>
      <c r="J323" s="444">
        <f t="array" ref="J323">IFERROR(INDEX('Retirement Calculator'!J:J,MATCH('Isaac 401k'!N323,'Retirement Calculator'!A:A,0),0),0)</f>
        <v>7820.4732791855868</v>
      </c>
      <c r="K323" s="444">
        <f t="shared" ca="1" si="27"/>
        <v>7842.061233695581</v>
      </c>
      <c r="L323" s="444">
        <f t="shared" ca="1" si="28"/>
        <v>1889936.757320635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1889936.757320635</v>
      </c>
      <c r="J324" s="444">
        <f t="array" ref="J324">IFERROR(INDEX('Retirement Calculator'!J:J,MATCH('Isaac 401k'!N324,'Retirement Calculator'!A:A,0),0),0)</f>
        <v>7820.4732791855868</v>
      </c>
      <c r="K324" s="444">
        <f t="shared" ca="1" si="27"/>
        <v>7842.1511835060383</v>
      </c>
      <c r="L324" s="444">
        <f t="shared" ca="1" si="28"/>
        <v>1889958.4352249554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1889958.4352249554</v>
      </c>
      <c r="J325" s="444">
        <f t="array" ref="J325">IFERROR(INDEX('Retirement Calculator'!J:J,MATCH('Isaac 401k'!N325,'Retirement Calculator'!A:A,0),0),0)</f>
        <v>7820.4732791855868</v>
      </c>
      <c r="K325" s="444">
        <f t="shared" ca="1" si="27"/>
        <v>7842.2415081073741</v>
      </c>
      <c r="L325" s="444">
        <f t="shared" ca="1" si="28"/>
        <v>1889980.2034538772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1889980.2034538772</v>
      </c>
      <c r="J326" s="444">
        <f t="array" ref="J326">IFERROR(INDEX('Retirement Calculator'!J:J,MATCH('Isaac 401k'!N326,'Retirement Calculator'!A:A,0),0),0)</f>
        <v>7820.4732791855868</v>
      </c>
      <c r="K326" s="444">
        <f t="shared" ca="1" si="27"/>
        <v>7842.3322090612155</v>
      </c>
      <c r="L326" s="444">
        <f t="shared" ca="1" si="28"/>
        <v>1890002.0623837528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1890002.0623837528</v>
      </c>
      <c r="J327" s="444">
        <f t="array" ref="J327">IFERROR(INDEX('Retirement Calculator'!J:J,MATCH('Isaac 401k'!N327,'Retirement Calculator'!A:A,0),0),0)</f>
        <v>7820.4732791855868</v>
      </c>
      <c r="K327" s="444">
        <f t="shared" ca="1" si="27"/>
        <v>7842.423287935696</v>
      </c>
      <c r="L327" s="444">
        <f t="shared" ca="1" si="28"/>
        <v>1890024.012392503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1890024.012392503</v>
      </c>
      <c r="J328" s="444">
        <f t="array" ref="J328">IFERROR(INDEX('Retirement Calculator'!J:J,MATCH('Isaac 401k'!N328,'Retirement Calculator'!A:A,0),0),0)</f>
        <v>7820.4732791855868</v>
      </c>
      <c r="K328" s="444">
        <f t="shared" ca="1" si="27"/>
        <v>7842.5147463054882</v>
      </c>
      <c r="L328" s="444">
        <f t="shared" ca="1" si="28"/>
        <v>1890046.0538596229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1890046.0538596229</v>
      </c>
      <c r="J329" s="444">
        <f t="array" ref="J329">IFERROR(INDEX('Retirement Calculator'!J:J,MATCH('Isaac 401k'!N329,'Retirement Calculator'!A:A,0),0),0)</f>
        <v>7820.4732791855868</v>
      </c>
      <c r="K329" s="444">
        <f t="shared" ca="1" si="27"/>
        <v>7842.6065857518224</v>
      </c>
      <c r="L329" s="444">
        <f t="shared" ca="1" si="28"/>
        <v>1890068.1871661891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1890068.1871661891</v>
      </c>
      <c r="J330" s="444">
        <f t="array" ref="J330">IFERROR(INDEX('Retirement Calculator'!J:J,MATCH('Isaac 401k'!N330,'Retirement Calculator'!A:A,0),0),0)</f>
        <v>7820.4732791855868</v>
      </c>
      <c r="K330" s="444">
        <f t="shared" ca="1" si="27"/>
        <v>7842.6988078625145</v>
      </c>
      <c r="L330" s="444">
        <f t="shared" ca="1" si="28"/>
        <v>1890090.4126948661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1890090.4126948661</v>
      </c>
      <c r="J331" s="444">
        <f t="array" ref="J331">IFERROR(INDEX('Retirement Calculator'!J:J,MATCH('Isaac 401k'!N331,'Retirement Calculator'!A:A,0),0),0)</f>
        <v>7820.4732791855868</v>
      </c>
      <c r="K331" s="444">
        <f t="shared" ca="1" si="27"/>
        <v>7842.7914142320014</v>
      </c>
      <c r="L331" s="444">
        <f t="shared" ca="1" si="28"/>
        <v>1890112.7308299125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1890112.7308299125</v>
      </c>
      <c r="J332" s="444">
        <f t="array" ref="J332">IFERROR(INDEX('Retirement Calculator'!J:J,MATCH('Isaac 401k'!N332,'Retirement Calculator'!A:A,0),0),0)</f>
        <v>7820.4732791855868</v>
      </c>
      <c r="K332" s="444">
        <f t="shared" ca="1" si="27"/>
        <v>7842.8844064613622</v>
      </c>
      <c r="L332" s="444">
        <f t="shared" ca="1" si="28"/>
        <v>1890135.1419571883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1890135.1419571883</v>
      </c>
      <c r="J333" s="444">
        <f t="array" ref="J333">IFERROR(INDEX('Retirement Calculator'!J:J,MATCH('Isaac 401k'!N333,'Retirement Calculator'!A:A,0),0),0)</f>
        <v>7820.4732791855868</v>
      </c>
      <c r="K333" s="444">
        <f t="shared" ca="1" si="27"/>
        <v>7842.9777861583434</v>
      </c>
      <c r="L333" s="444">
        <f t="shared" ca="1" si="28"/>
        <v>1890157.6464641611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1890157.6464641611</v>
      </c>
      <c r="J334" s="444">
        <f t="array" ref="J334">IFERROR(INDEX('Retirement Calculator'!J:J,MATCH('Isaac 401k'!N334,'Retirement Calculator'!A:A,0),0),0)</f>
        <v>7820.4732791855868</v>
      </c>
      <c r="K334" s="444">
        <f t="shared" ca="1" si="27"/>
        <v>7843.0715549373972</v>
      </c>
      <c r="L334" s="444">
        <f t="shared" ca="1" si="28"/>
        <v>1890180.2447399129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1890180.2447399129</v>
      </c>
      <c r="J335" s="444">
        <f t="array" ref="J335">IFERROR(INDEX('Retirement Calculator'!J:J,MATCH('Isaac 401k'!N335,'Retirement Calculator'!A:A,0),0),0)</f>
        <v>7820.4732791855868</v>
      </c>
      <c r="K335" s="444">
        <f t="shared" ca="1" si="27"/>
        <v>7843.1657144196979</v>
      </c>
      <c r="L335" s="444">
        <f t="shared" ca="1" si="28"/>
        <v>1890202.937175147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1890202.937175147</v>
      </c>
      <c r="J336" s="444">
        <f t="array" ref="J336">IFERROR(INDEX('Retirement Calculator'!J:J,MATCH('Isaac 401k'!N336,'Retirement Calculator'!A:A,0),0),0)</f>
        <v>7820.4732791855868</v>
      </c>
      <c r="K336" s="444">
        <f t="shared" ca="1" si="27"/>
        <v>7843.2602662331728</v>
      </c>
      <c r="L336" s="444">
        <f t="shared" ca="1" si="28"/>
        <v>1890225.7241621946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1890225.7241621946</v>
      </c>
      <c r="J337" s="444">
        <f t="array" ref="J337">IFERROR(INDEX('Retirement Calculator'!J:J,MATCH('Isaac 401k'!N337,'Retirement Calculator'!A:A,0),0),0)</f>
        <v>7820.4732791855868</v>
      </c>
      <c r="K337" s="444">
        <f t="shared" ca="1" si="27"/>
        <v>7843.3552120125378</v>
      </c>
      <c r="L337" s="444">
        <f t="shared" ca="1" si="28"/>
        <v>1890248.6060950216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1890248.6060950216</v>
      </c>
      <c r="J338" s="444">
        <f t="array" ref="J338">IFERROR(INDEX('Retirement Calculator'!J:J,MATCH('Isaac 401k'!N338,'Retirement Calculator'!A:A,0),0),0)</f>
        <v>7820.4732791855868</v>
      </c>
      <c r="K338" s="444">
        <f t="shared" ca="1" si="27"/>
        <v>7843.450553399317</v>
      </c>
      <c r="L338" s="444">
        <f t="shared" ca="1" si="28"/>
        <v>1890271.5833692353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1890271.5833692353</v>
      </c>
      <c r="J339" s="444">
        <f t="array" ref="J339">IFERROR(INDEX('Retirement Calculator'!J:J,MATCH('Isaac 401k'!N339,'Retirement Calculator'!A:A,0),0),0)</f>
        <v>7820.4732791855868</v>
      </c>
      <c r="K339" s="444">
        <f t="shared" ca="1" si="27"/>
        <v>7843.5462920418722</v>
      </c>
      <c r="L339" s="444">
        <f t="shared" ca="1" si="28"/>
        <v>1890294.6563820916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1890294.6563820916</v>
      </c>
      <c r="J340" s="444">
        <f t="array" ref="J340">IFERROR(INDEX('Retirement Calculator'!J:J,MATCH('Isaac 401k'!N340,'Retirement Calculator'!A:A,0),0),0)</f>
        <v>7820.4732791855868</v>
      </c>
      <c r="K340" s="444">
        <f t="shared" ca="1" si="27"/>
        <v>7843.6424295954412</v>
      </c>
      <c r="L340" s="444">
        <f t="shared" ca="1" si="28"/>
        <v>1890317.8255325013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1890317.8255325013</v>
      </c>
      <c r="J341" s="444">
        <f t="array" ref="J341">IFERROR(INDEX('Retirement Calculator'!J:J,MATCH('Isaac 401k'!N341,'Retirement Calculator'!A:A,0),0),0)</f>
        <v>7820.4732791855868</v>
      </c>
      <c r="K341" s="444">
        <f t="shared" ca="1" si="27"/>
        <v>7843.738967722149</v>
      </c>
      <c r="L341" s="444">
        <f t="shared" ca="1" si="28"/>
        <v>1890341.0912210378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1890341.0912210378</v>
      </c>
      <c r="J342" s="444">
        <f t="array" ref="J342">IFERROR(INDEX('Retirement Calculator'!J:J,MATCH('Isaac 401k'!N342,'Retirement Calculator'!A:A,0),0),0)</f>
        <v>7820.4732791855868</v>
      </c>
      <c r="K342" s="444">
        <f t="shared" ca="1" si="27"/>
        <v>7843.8359080910514</v>
      </c>
      <c r="L342" s="444">
        <f t="shared" ca="1" si="28"/>
        <v>1890364.4538499434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1890364.4538499434</v>
      </c>
      <c r="J343" s="444">
        <f t="array" ref="J343">IFERROR(INDEX('Retirement Calculator'!J:J,MATCH('Isaac 401k'!N343,'Retirement Calculator'!A:A,0),0),0)</f>
        <v>7820.4732791855868</v>
      </c>
      <c r="K343" s="444">
        <f t="shared" ca="1" si="27"/>
        <v>7843.9332523781568</v>
      </c>
      <c r="L343" s="444">
        <f t="shared" ca="1" si="28"/>
        <v>1890387.9138231359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1890387.9138231359</v>
      </c>
      <c r="J344" s="444">
        <f t="array" ref="J344">IFERROR(INDEX('Retirement Calculator'!J:J,MATCH('Isaac 401k'!N344,'Retirement Calculator'!A:A,0),0),0)</f>
        <v>7820.4732791855868</v>
      </c>
      <c r="K344" s="444">
        <f t="shared" ca="1" si="27"/>
        <v>7844.0310022664598</v>
      </c>
      <c r="L344" s="444">
        <f t="shared" ca="1" si="28"/>
        <v>1890411.4715462169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1890411.4715462169</v>
      </c>
      <c r="J345" s="444">
        <f t="array" ref="J345">IFERROR(INDEX('Retirement Calculator'!J:J,MATCH('Isaac 401k'!N345,'Retirement Calculator'!A:A,0),0),0)</f>
        <v>7820.4732791855868</v>
      </c>
      <c r="K345" s="444">
        <f t="shared" ca="1" si="27"/>
        <v>7844.1291594459635</v>
      </c>
      <c r="L345" s="444">
        <f t="shared" ca="1" si="28"/>
        <v>1890435.1274264771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1890435.1274264771</v>
      </c>
      <c r="J346" s="444">
        <f t="array" ref="J346">IFERROR(INDEX('Retirement Calculator'!J:J,MATCH('Isaac 401k'!N346,'Retirement Calculator'!A:A,0),0),0)</f>
        <v>7820.4732791855868</v>
      </c>
      <c r="K346" s="444">
        <f t="shared" ca="1" si="27"/>
        <v>7844.227725613714</v>
      </c>
      <c r="L346" s="444">
        <f t="shared" ca="1" si="28"/>
        <v>1890458.8818729052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1890458.8818729052</v>
      </c>
      <c r="J347" s="444">
        <f t="array" ref="J347">IFERROR(INDEX('Retirement Calculator'!J:J,MATCH('Isaac 401k'!N347,'Retirement Calculator'!A:A,0),0),0)</f>
        <v>7820.4732791855868</v>
      </c>
      <c r="K347" s="444">
        <f t="shared" ca="1" si="27"/>
        <v>7844.3267024738316</v>
      </c>
      <c r="L347" s="444">
        <f t="shared" ca="1" si="28"/>
        <v>1890482.7352961935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1890482.7352961935</v>
      </c>
      <c r="J348" s="444">
        <f t="array" ref="J348">IFERROR(INDEX('Retirement Calculator'!J:J,MATCH('Isaac 401k'!N348,'Retirement Calculator'!A:A,0),0),0)</f>
        <v>7820.4732791855868</v>
      </c>
      <c r="K348" s="444">
        <f t="shared" ca="1" si="27"/>
        <v>7844.4260917375332</v>
      </c>
      <c r="L348" s="444">
        <f t="shared" ca="1" si="28"/>
        <v>1890506.6881087455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1890506.6881087455</v>
      </c>
      <c r="J349" s="444">
        <f t="array" ref="J349">IFERROR(INDEX('Retirement Calculator'!J:J,MATCH('Isaac 401k'!N349,'Retirement Calculator'!A:A,0),0),0)</f>
        <v>7820.4732791855868</v>
      </c>
      <c r="K349" s="444">
        <f t="shared" ca="1" si="27"/>
        <v>7844.5258951231672</v>
      </c>
      <c r="L349" s="444">
        <f t="shared" ca="1" si="28"/>
        <v>1890530.740724683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1890530.740724683</v>
      </c>
      <c r="J350" s="444">
        <f t="array" ref="J350">IFERROR(INDEX('Retirement Calculator'!J:J,MATCH('Isaac 401k'!N350,'Retirement Calculator'!A:A,0),0),0)</f>
        <v>7820.4732791855868</v>
      </c>
      <c r="K350" s="444">
        <f t="shared" ca="1" si="27"/>
        <v>7844.6261143562397</v>
      </c>
      <c r="L350" s="444">
        <f t="shared" ca="1" si="28"/>
        <v>1890554.8935598538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1890554.8935598538</v>
      </c>
      <c r="J351" s="444">
        <f t="array" ref="J351">IFERROR(INDEX('Retirement Calculator'!J:J,MATCH('Isaac 401k'!N351,'Retirement Calculator'!A:A,0),0),0)</f>
        <v>7820.4732791855868</v>
      </c>
      <c r="K351" s="444">
        <f t="shared" ca="1" si="27"/>
        <v>7844.7267511694508</v>
      </c>
      <c r="L351" s="444">
        <f t="shared" ca="1" si="28"/>
        <v>1890579.1470318376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1890579.1470318376</v>
      </c>
      <c r="J352" s="444">
        <f t="array" ref="J352">IFERROR(INDEX('Retirement Calculator'!J:J,MATCH('Isaac 401k'!N352,'Retirement Calculator'!A:A,0),0),0)</f>
        <v>7820.4732791855868</v>
      </c>
      <c r="K352" s="444">
        <f t="shared" ca="1" si="27"/>
        <v>7844.8278073027168</v>
      </c>
      <c r="L352" s="444">
        <f t="shared" ca="1" si="28"/>
        <v>1890603.5015599548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1890603.5015599548</v>
      </c>
      <c r="J353" s="444">
        <f t="array" ref="J353">IFERROR(INDEX('Retirement Calculator'!J:J,MATCH('Isaac 401k'!N353,'Retirement Calculator'!A:A,0),0),0)</f>
        <v>7820.4732791855868</v>
      </c>
      <c r="K353" s="444">
        <f t="shared" ca="1" si="27"/>
        <v>7844.9292845032051</v>
      </c>
      <c r="L353" s="444">
        <f t="shared" ca="1" si="28"/>
        <v>1890627.9575652725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1890627.9575652725</v>
      </c>
      <c r="J354" s="444">
        <f t="array" ref="J354">IFERROR(INDEX('Retirement Calculator'!J:J,MATCH('Isaac 401k'!N354,'Retirement Calculator'!A:A,0),0),0)</f>
        <v>7820.4732791855868</v>
      </c>
      <c r="K354" s="444">
        <f t="shared" ca="1" si="27"/>
        <v>7845.0311845253627</v>
      </c>
      <c r="L354" s="444">
        <f t="shared" ca="1" si="28"/>
        <v>1890652.5154706123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1890652.5154706123</v>
      </c>
      <c r="J355" s="444">
        <f t="array" ref="J355">IFERROR(INDEX('Retirement Calculator'!J:J,MATCH('Isaac 401k'!N355,'Retirement Calculator'!A:A,0),0),0)</f>
        <v>7820.4732791855868</v>
      </c>
      <c r="K355" s="444">
        <f t="shared" ca="1" si="27"/>
        <v>7845.1335091309438</v>
      </c>
      <c r="L355" s="444">
        <f t="shared" ca="1" si="28"/>
        <v>1890677.1757005577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1890677.1757005577</v>
      </c>
      <c r="J356" s="444">
        <f t="array" ref="J356">IFERROR(INDEX('Retirement Calculator'!J:J,MATCH('Isaac 401k'!N356,'Retirement Calculator'!A:A,0),0),0)</f>
        <v>7820.4732791855868</v>
      </c>
      <c r="K356" s="444">
        <f t="shared" ca="1" si="27"/>
        <v>7845.236260089051</v>
      </c>
      <c r="L356" s="444">
        <f t="shared" ca="1" si="28"/>
        <v>1890701.9386814611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1890701.9386814611</v>
      </c>
      <c r="J357" s="444">
        <f t="array" ref="J357">IFERROR(INDEX('Retirement Calculator'!J:J,MATCH('Isaac 401k'!N357,'Retirement Calculator'!A:A,0),0),0)</f>
        <v>7820.4732791855868</v>
      </c>
      <c r="K357" s="444">
        <f t="shared" ca="1" si="27"/>
        <v>7845.3394391761467</v>
      </c>
      <c r="L357" s="444">
        <f t="shared" ca="1" si="28"/>
        <v>1890726.8048414518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1890726.8048414518</v>
      </c>
      <c r="J358" s="444">
        <f t="array" ref="J358">IFERROR(INDEX('Retirement Calculator'!J:J,MATCH('Isaac 401k'!N358,'Retirement Calculator'!A:A,0),0),0)</f>
        <v>7820.4732791855868</v>
      </c>
      <c r="K358" s="444">
        <f t="shared" ca="1" si="27"/>
        <v>7845.4430481761101</v>
      </c>
      <c r="L358" s="444">
        <f t="shared" ca="1" si="28"/>
        <v>1890751.7746104423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1890751.7746104423</v>
      </c>
      <c r="J359" s="444">
        <f t="array" ref="J359">IFERROR(INDEX('Retirement Calculator'!J:J,MATCH('Isaac 401k'!N359,'Retirement Calculator'!A:A,0),0),0)</f>
        <v>7820.4732791855868</v>
      </c>
      <c r="K359" s="444">
        <f t="shared" ca="1" si="27"/>
        <v>7845.5470888802365</v>
      </c>
      <c r="L359" s="444">
        <f t="shared" ca="1" si="28"/>
        <v>1890776.8484201371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1890776.8484201371</v>
      </c>
      <c r="J360" s="444">
        <f t="array" ref="J360">IFERROR(INDEX('Retirement Calculator'!J:J,MATCH('Isaac 401k'!N360,'Retirement Calculator'!A:A,0),0),0)</f>
        <v>7820.4732791855868</v>
      </c>
      <c r="K360" s="444">
        <f t="shared" ca="1" si="27"/>
        <v>7845.6515630872973</v>
      </c>
      <c r="L360" s="444">
        <f t="shared" ca="1" si="28"/>
        <v>1890802.0267040387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1890802.0267040387</v>
      </c>
      <c r="J361" s="444">
        <f t="array" ref="J361">IFERROR(INDEX('Retirement Calculator'!J:J,MATCH('Isaac 401k'!N361,'Retirement Calculator'!A:A,0),0),0)</f>
        <v>7820.4732791855868</v>
      </c>
      <c r="K361" s="444">
        <f t="shared" ca="1" si="27"/>
        <v>7845.7564726035544</v>
      </c>
      <c r="L361" s="444">
        <f t="shared" ca="1" si="28"/>
        <v>1890827.3098974568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1890827.3098974568</v>
      </c>
      <c r="J362" s="444">
        <f t="array" ref="J362">IFERROR(INDEX('Retirement Calculator'!J:J,MATCH('Isaac 401k'!N362,'Retirement Calculator'!A:A,0),0),0)</f>
        <v>7820.4732791855868</v>
      </c>
      <c r="K362" s="444">
        <f t="shared" ca="1" si="27"/>
        <v>7845.8618192427966</v>
      </c>
      <c r="L362" s="444">
        <f t="shared" ca="1" si="28"/>
        <v>1890852.698437514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1890852.698437514</v>
      </c>
      <c r="J363" s="444">
        <f t="array" ref="J363">IFERROR(INDEX('Retirement Calculator'!J:J,MATCH('Isaac 401k'!N363,'Retirement Calculator'!A:A,0),0),0)</f>
        <v>7820.4732791855868</v>
      </c>
      <c r="K363" s="444">
        <f t="shared" ca="1" si="27"/>
        <v>7845.9676048263691</v>
      </c>
      <c r="L363" s="444">
        <f t="shared" ca="1" si="28"/>
        <v>1890878.1927631549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1890878.1927631549</v>
      </c>
      <c r="J364" s="444">
        <f t="array" ref="J364">IFERROR(INDEX('Retirement Calculator'!J:J,MATCH('Isaac 401k'!N364,'Retirement Calculator'!A:A,0),0),0)</f>
        <v>7820.4732791855868</v>
      </c>
      <c r="K364" s="444">
        <f t="shared" ca="1" si="27"/>
        <v>7846.0738311832056</v>
      </c>
      <c r="L364" s="444">
        <f t="shared" ca="1" si="28"/>
        <v>1890903.7933151524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1890903.7933151524</v>
      </c>
      <c r="J365" s="444">
        <f t="array" ref="J365">IFERROR(INDEX('Retirement Calculator'!J:J,MATCH('Isaac 401k'!N365,'Retirement Calculator'!A:A,0),0),0)</f>
        <v>7820.4732791855868</v>
      </c>
      <c r="K365" s="444">
        <f t="shared" ca="1" si="27"/>
        <v>7846.1805001498624</v>
      </c>
      <c r="L365" s="444">
        <f t="shared" ca="1" si="28"/>
        <v>1890929.5005361168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1890929.5005361168</v>
      </c>
      <c r="J366" s="444">
        <f t="array" ref="J366">IFERROR(INDEX('Retirement Calculator'!J:J,MATCH('Isaac 401k'!N366,'Retirement Calculator'!A:A,0),0),0)</f>
        <v>7820.4732791855868</v>
      </c>
      <c r="K366" s="444">
        <f t="shared" ca="1" si="27"/>
        <v>7846.2876135705455</v>
      </c>
      <c r="L366" s="444">
        <f t="shared" ca="1" si="28"/>
        <v>1890955.3148705016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1890955.3148705016</v>
      </c>
      <c r="J367" s="444">
        <f t="array" ref="J367">IFERROR(INDEX('Retirement Calculator'!J:J,MATCH('Isaac 401k'!N367,'Retirement Calculator'!A:A,0),0),0)</f>
        <v>7820.4732791855868</v>
      </c>
      <c r="K367" s="444">
        <f t="shared" ca="1" si="27"/>
        <v>7846.3951732971509</v>
      </c>
      <c r="L367" s="444">
        <f t="shared" ca="1" si="28"/>
        <v>1890981.2367646133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1890981.2367646133</v>
      </c>
      <c r="J368" s="444">
        <f t="array" ref="J368">IFERROR(INDEX('Retirement Calculator'!J:J,MATCH('Isaac 401k'!N368,'Retirement Calculator'!A:A,0),0),0)</f>
        <v>7820.4732791855868</v>
      </c>
      <c r="K368" s="444">
        <f t="shared" ca="1" si="27"/>
        <v>7846.5031811892823</v>
      </c>
      <c r="L368" s="444">
        <f t="shared" ca="1" si="28"/>
        <v>1891007.266666617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1891007.266666617</v>
      </c>
      <c r="J369" s="444">
        <f t="array" ref="J369">IFERROR(INDEX('Retirement Calculator'!J:J,MATCH('Isaac 401k'!N369,'Retirement Calculator'!A:A,0),0),0)</f>
        <v>7820.4732791855868</v>
      </c>
      <c r="K369" s="444">
        <f t="shared" ca="1" si="27"/>
        <v>7846.6116391142978</v>
      </c>
      <c r="L369" s="444">
        <f t="shared" ca="1" si="28"/>
        <v>1891033.4050265457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1891033.4050265457</v>
      </c>
      <c r="J370" s="444">
        <f t="array" ref="J370">IFERROR(INDEX('Retirement Calculator'!J:J,MATCH('Isaac 401k'!N370,'Retirement Calculator'!A:A,0),0),0)</f>
        <v>7820.4732791855868</v>
      </c>
      <c r="K370" s="444">
        <f t="shared" ca="1" si="27"/>
        <v>7846.7205489473336</v>
      </c>
      <c r="L370" s="444">
        <f t="shared" ca="1" si="28"/>
        <v>1891059.6522963075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1891059.6522963075</v>
      </c>
      <c r="J371" s="444">
        <f t="array" ref="J371">IFERROR(INDEX('Retirement Calculator'!J:J,MATCH('Isaac 401k'!N371,'Retirement Calculator'!A:A,0),0),0)</f>
        <v>7820.4732791855868</v>
      </c>
      <c r="K371" s="444">
        <f t="shared" ca="1" si="27"/>
        <v>7846.8299125713411</v>
      </c>
      <c r="L371" s="444">
        <f t="shared" ca="1" si="28"/>
        <v>1891086.0089296931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1891086.0089296931</v>
      </c>
      <c r="J372" s="444">
        <f t="array" ref="J372">IFERROR(INDEX('Retirement Calculator'!J:J,MATCH('Isaac 401k'!N372,'Retirement Calculator'!A:A,0),0),0)</f>
        <v>7820.4732791855868</v>
      </c>
      <c r="K372" s="444">
        <f t="shared" ca="1" si="27"/>
        <v>7846.9397318771144</v>
      </c>
      <c r="L372" s="444">
        <f t="shared" ca="1" si="28"/>
        <v>1891112.4753823846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1891112.4753823846</v>
      </c>
      <c r="J373" s="444">
        <f t="array" ref="J373">IFERROR(INDEX('Retirement Calculator'!J:J,MATCH('Isaac 401k'!N373,'Retirement Calculator'!A:A,0),0),0)</f>
        <v>7820.4732791855868</v>
      </c>
      <c r="K373" s="444">
        <f t="shared" ca="1" si="27"/>
        <v>7847.0500087633291</v>
      </c>
      <c r="L373" s="444">
        <f t="shared" ca="1" si="28"/>
        <v>1891139.0521119623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1891139.0521119623</v>
      </c>
      <c r="J374" s="444">
        <f t="array" ref="J374">IFERROR(INDEX('Retirement Calculator'!J:J,MATCH('Isaac 401k'!N374,'Retirement Calculator'!A:A,0),0),0)</f>
        <v>7820.4732791855868</v>
      </c>
      <c r="K374" s="444">
        <f t="shared" ca="1" si="27"/>
        <v>7847.1607451365689</v>
      </c>
      <c r="L374" s="444">
        <f t="shared" ca="1" si="28"/>
        <v>1891165.7395779134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1891165.7395779134</v>
      </c>
      <c r="J375" s="444">
        <f t="array" ref="J375">IFERROR(INDEX('Retirement Calculator'!J:J,MATCH('Isaac 401k'!N375,'Retirement Calculator'!A:A,0),0),0)</f>
        <v>7820.4732791855868</v>
      </c>
      <c r="K375" s="444">
        <f t="shared" ca="1" si="27"/>
        <v>7847.2719429113658</v>
      </c>
      <c r="L375" s="444">
        <f t="shared" ca="1" si="28"/>
        <v>1891192.5382416393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1891192.5382416393</v>
      </c>
      <c r="J376" s="444">
        <f t="array" ref="J376">IFERROR(INDEX('Retirement Calculator'!J:J,MATCH('Isaac 401k'!N376,'Retirement Calculator'!A:A,0),0),0)</f>
        <v>7820.4732791855868</v>
      </c>
      <c r="K376" s="444">
        <f t="shared" ca="1" si="27"/>
        <v>7847.3836040102242</v>
      </c>
      <c r="L376" s="444">
        <f t="shared" ca="1" si="28"/>
        <v>1891219.448566464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1891219.448566464</v>
      </c>
      <c r="J377" s="444">
        <f t="array" ref="J377">IFERROR(INDEX('Retirement Calculator'!J:J,MATCH('Isaac 401k'!N377,'Retirement Calculator'!A:A,0),0),0)</f>
        <v>7820.4732791855868</v>
      </c>
      <c r="K377" s="444">
        <f t="shared" ca="1" si="27"/>
        <v>7847.4957303636602</v>
      </c>
      <c r="L377" s="444">
        <f t="shared" ca="1" si="28"/>
        <v>1891246.4710176422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1891246.4710176422</v>
      </c>
      <c r="J378" s="444">
        <f t="array" ref="J378">IFERROR(INDEX('Retirement Calculator'!J:J,MATCH('Isaac 401k'!N378,'Retirement Calculator'!A:A,0),0),0)</f>
        <v>7820.4732791855868</v>
      </c>
      <c r="K378" s="444">
        <f t="shared" ca="1" si="27"/>
        <v>7847.6083239102354</v>
      </c>
      <c r="L378" s="444">
        <f t="shared" ca="1" si="28"/>
        <v>1891273.6060623669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1891273.6060623669</v>
      </c>
      <c r="J379" s="444">
        <f t="array" ref="J379">IFERROR(INDEX('Retirement Calculator'!J:J,MATCH('Isaac 401k'!N379,'Retirement Calculator'!A:A,0),0),0)</f>
        <v>7820.4732791855868</v>
      </c>
      <c r="K379" s="444">
        <f t="shared" ca="1" si="27"/>
        <v>7847.7213865965887</v>
      </c>
      <c r="L379" s="444">
        <f t="shared" ca="1" si="28"/>
        <v>1891300.8541697778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1891300.8541697778</v>
      </c>
      <c r="J380" s="444">
        <f t="array" ref="J380">IFERROR(INDEX('Retirement Calculator'!J:J,MATCH('Isaac 401k'!N380,'Retirement Calculator'!A:A,0),0),0)</f>
        <v>7820.4732791855868</v>
      </c>
      <c r="K380" s="444">
        <f t="shared" ca="1" si="27"/>
        <v>7847.8349203774678</v>
      </c>
      <c r="L380" s="444">
        <f t="shared" ca="1" si="28"/>
        <v>1891328.2158109697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1891328.2158109697</v>
      </c>
      <c r="J381" s="444">
        <f t="array" ref="J381">IFERROR(INDEX('Retirement Calculator'!J:J,MATCH('Isaac 401k'!N381,'Retirement Calculator'!A:A,0),0),0)</f>
        <v>7820.4732791855868</v>
      </c>
      <c r="K381" s="444">
        <f t="shared" ca="1" si="27"/>
        <v>7847.9489272157671</v>
      </c>
      <c r="L381" s="444">
        <f t="shared" ca="1" si="28"/>
        <v>1891355.6914589999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1891355.6914589999</v>
      </c>
      <c r="J382" s="444">
        <f t="array" ref="J382">IFERROR(INDEX('Retirement Calculator'!J:J,MATCH('Isaac 401k'!N382,'Retirement Calculator'!A:A,0),0),0)</f>
        <v>7820.4732791855868</v>
      </c>
      <c r="K382" s="444">
        <f t="shared" ca="1" si="27"/>
        <v>7848.0634090825597</v>
      </c>
      <c r="L382" s="444">
        <f t="shared" ca="1" si="28"/>
        <v>1891383.2815888969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1891383.2815888969</v>
      </c>
      <c r="J383" s="444">
        <f t="array" ref="J383">IFERROR(INDEX('Retirement Calculator'!J:J,MATCH('Isaac 401k'!N383,'Retirement Calculator'!A:A,0),0),0)</f>
        <v>7820.4732791855868</v>
      </c>
      <c r="K383" s="444">
        <f t="shared" ca="1" si="27"/>
        <v>7848.1783679571299</v>
      </c>
      <c r="L383" s="444">
        <f t="shared" ca="1" si="28"/>
        <v>1891410.9866776685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1891410.9866776685</v>
      </c>
      <c r="J384" s="444">
        <f t="array" ref="J384">IFERROR(INDEX('Retirement Calculator'!J:J,MATCH('Isaac 401k'!N384,'Retirement Calculator'!A:A,0),0),0)</f>
        <v>7820.4732791855868</v>
      </c>
      <c r="K384" s="444">
        <f t="shared" ca="1" si="27"/>
        <v>7848.2938058270111</v>
      </c>
      <c r="L384" s="444">
        <f t="shared" ca="1" si="28"/>
        <v>1891438.8072043099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1891438.8072043099</v>
      </c>
      <c r="J385" s="444">
        <f t="array" ref="J385">IFERROR(INDEX('Retirement Calculator'!J:J,MATCH('Isaac 401k'!N385,'Retirement Calculator'!A:A,0),0),0)</f>
        <v>7820.4732791855868</v>
      </c>
      <c r="K385" s="444">
        <f t="shared" ca="1" si="27"/>
        <v>7848.4097246880174</v>
      </c>
      <c r="L385" s="444">
        <f t="shared" ca="1" si="28"/>
        <v>1891466.7436498122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1891466.7436498122</v>
      </c>
      <c r="J386" s="444">
        <f t="array" ref="J386">IFERROR(INDEX('Retirement Calculator'!J:J,MATCH('Isaac 401k'!N386,'Retirement Calculator'!A:A,0),0),0)</f>
        <v>7820.4732791855868</v>
      </c>
      <c r="K386" s="444">
        <f t="shared" ca="1" si="27"/>
        <v>7848.5261265442787</v>
      </c>
      <c r="L386" s="444">
        <f t="shared" ca="1" si="28"/>
        <v>1891494.7964971708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1891494.7964971708</v>
      </c>
      <c r="J387" s="444">
        <f t="array" ref="J387">IFERROR(INDEX('Retirement Calculator'!J:J,MATCH('Isaac 401k'!N387,'Retirement Calculator'!A:A,0),0),0)</f>
        <v>7820.4732791855868</v>
      </c>
      <c r="K387" s="444">
        <f t="shared" ca="1" si="27"/>
        <v>7848.6430134082721</v>
      </c>
      <c r="L387" s="444">
        <f t="shared" ca="1" si="28"/>
        <v>1891522.9662313934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1891522.9662313934</v>
      </c>
      <c r="J388" s="444">
        <f t="array" ref="J388">IFERROR(INDEX('Retirement Calculator'!J:J,MATCH('Isaac 401k'!N388,'Retirement Calculator'!A:A,0),0),0)</f>
        <v>7820.4732791855868</v>
      </c>
      <c r="K388" s="444">
        <f t="shared" ca="1" si="27"/>
        <v>7848.7603873008657</v>
      </c>
      <c r="L388" s="444">
        <f t="shared" ca="1" si="28"/>
        <v>1891551.2533395088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1891551.2533395088</v>
      </c>
      <c r="J389" s="444">
        <f t="array" ref="J389">IFERROR(INDEX('Retirement Calculator'!J:J,MATCH('Isaac 401k'!N389,'Retirement Calculator'!A:A,0),0),0)</f>
        <v>7820.4732791855868</v>
      </c>
      <c r="K389" s="444">
        <f t="shared" ca="1" si="27"/>
        <v>7848.8782502513459</v>
      </c>
      <c r="L389" s="444">
        <f t="shared" ca="1" si="28"/>
        <v>1891579.6583105745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1891579.6583105745</v>
      </c>
      <c r="J390" s="444">
        <f t="array" ref="J390">IFERROR(INDEX('Retirement Calculator'!J:J,MATCH('Isaac 401k'!N390,'Retirement Calculator'!A:A,0),0),0)</f>
        <v>7820.4732791855868</v>
      </c>
      <c r="K390" s="444">
        <f t="shared" ca="1" si="27"/>
        <v>7848.9966042974538</v>
      </c>
      <c r="L390" s="444">
        <f t="shared" ca="1" si="28"/>
        <v>1891608.1816356864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1891608.1816356864</v>
      </c>
      <c r="J391" s="444">
        <f t="array" ref="J391">IFERROR(INDEX('Retirement Calculator'!J:J,MATCH('Isaac 401k'!N391,'Retirement Calculator'!A:A,0),0),0)</f>
        <v>7820.4732791855868</v>
      </c>
      <c r="K391" s="444">
        <f t="shared" ca="1" si="27"/>
        <v>7849.1154514854197</v>
      </c>
      <c r="L391" s="444">
        <f t="shared" ca="1" si="28"/>
        <v>1891636.8238079862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1891636.8238079862</v>
      </c>
      <c r="J392" s="444">
        <f t="array" ref="J392">IFERROR(INDEX('Retirement Calculator'!J:J,MATCH('Isaac 401k'!N392,'Retirement Calculator'!A:A,0),0),0)</f>
        <v>7820.4732791855868</v>
      </c>
      <c r="K392" s="444">
        <f t="shared" ca="1" si="27"/>
        <v>7849.2347938700022</v>
      </c>
      <c r="L392" s="444">
        <f t="shared" ca="1" si="28"/>
        <v>1891665.5853226706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1891665.5853226706</v>
      </c>
      <c r="J393" s="444">
        <f t="array" ref="J393">IFERROR(INDEX('Retirement Calculator'!J:J,MATCH('Isaac 401k'!N393,'Retirement Calculator'!A:A,0),0),0)</f>
        <v>7820.4732791855868</v>
      </c>
      <c r="K393" s="444">
        <f t="shared" ca="1" si="27"/>
        <v>7849.354633514522</v>
      </c>
      <c r="L393" s="444">
        <f t="shared" ca="1" si="28"/>
        <v>1891694.4666769996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1891694.4666769996</v>
      </c>
      <c r="J394" s="444">
        <f t="array" ref="J394">IFERROR(INDEX('Retirement Calculator'!J:J,MATCH('Isaac 401k'!N394,'Retirement Calculator'!A:A,0),0),0)</f>
        <v>7820.4732791855868</v>
      </c>
      <c r="K394" s="444">
        <f t="shared" ca="1" si="27"/>
        <v>7849.4749724908907</v>
      </c>
      <c r="L394" s="444">
        <f t="shared" ca="1" si="28"/>
        <v>1891723.4683703049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1891723.4683703049</v>
      </c>
      <c r="J395" s="444">
        <f t="array" ref="J395">IFERROR(INDEX('Retirement Calculator'!J:J,MATCH('Isaac 401k'!N395,'Retirement Calculator'!A:A,0),0),0)</f>
        <v>7820.4732791855868</v>
      </c>
      <c r="K395" s="444">
        <f t="shared" ca="1" si="27"/>
        <v>7849.5958128796638</v>
      </c>
      <c r="L395" s="444">
        <f t="shared" ca="1" si="28"/>
        <v>1891752.5909039991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1891752.5909039991</v>
      </c>
      <c r="J396" s="444">
        <f t="array" ref="J396">IFERROR(INDEX('Retirement Calculator'!J:J,MATCH('Isaac 401k'!N396,'Retirement Calculator'!A:A,0),0),0)</f>
        <v>7820.4732791855868</v>
      </c>
      <c r="K396" s="444">
        <f t="shared" ca="1" si="27"/>
        <v>7849.7171567700552</v>
      </c>
      <c r="L396" s="444">
        <f t="shared" ca="1" si="28"/>
        <v>1891781.8347815834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1891781.8347815834</v>
      </c>
      <c r="J397" s="444">
        <f t="array" ref="J397">IFERROR(INDEX('Retirement Calculator'!J:J,MATCH('Isaac 401k'!N397,'Retirement Calculator'!A:A,0),0),0)</f>
        <v>7820.4732791855868</v>
      </c>
      <c r="K397" s="444">
        <f t="shared" ca="1" si="27"/>
        <v>7849.839006259991</v>
      </c>
      <c r="L397" s="444">
        <f t="shared" ca="1" si="28"/>
        <v>1891811.2005086578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1891811.2005086578</v>
      </c>
      <c r="J398" s="444">
        <f t="array" ref="J398">IFERROR(INDEX('Retirement Calculator'!J:J,MATCH('Isaac 401k'!N398,'Retirement Calculator'!A:A,0),0),0)</f>
        <v>7820.4732791855868</v>
      </c>
      <c r="K398" s="444">
        <f t="shared" ca="1" si="27"/>
        <v>7849.9613634561347</v>
      </c>
      <c r="L398" s="444">
        <f t="shared" ca="1" si="28"/>
        <v>1891840.6885929285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1891840.6885929285</v>
      </c>
      <c r="J399" s="444">
        <f t="array" ref="J399">IFERROR(INDEX('Retirement Calculator'!J:J,MATCH('Isaac 401k'!N399,'Retirement Calculator'!A:A,0),0),0)</f>
        <v>7820.4732791855868</v>
      </c>
      <c r="K399" s="444">
        <f t="shared" ca="1" si="27"/>
        <v>7850.0842304739281</v>
      </c>
      <c r="L399" s="444">
        <f t="shared" ca="1" si="28"/>
        <v>1891870.2995442168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1891870.2995442168</v>
      </c>
      <c r="J400" s="444">
        <f t="array" ref="J400">IFERROR(INDEX('Retirement Calculator'!J:J,MATCH('Isaac 401k'!N400,'Retirement Calculator'!A:A,0),0),0)</f>
        <v>7820.4732791855868</v>
      </c>
      <c r="K400" s="444">
        <f t="shared" ca="1" si="27"/>
        <v>7850.2076094376298</v>
      </c>
      <c r="L400" s="444">
        <f t="shared" ca="1" si="28"/>
        <v>1891900.0338744689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1891900.0338744689</v>
      </c>
      <c r="J401" s="444">
        <f t="array" ref="J401">IFERROR(INDEX('Retirement Calculator'!J:J,MATCH('Isaac 401k'!N401,'Retirement Calculator'!A:A,0),0),0)</f>
        <v>7820.4732791855868</v>
      </c>
      <c r="K401" s="444">
        <f t="shared" ca="1" si="27"/>
        <v>7850.3315024803469</v>
      </c>
      <c r="L401" s="444">
        <f t="shared" ca="1" si="28"/>
        <v>1891929.8920977637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1891929.8920977637</v>
      </c>
      <c r="J402" s="444">
        <f t="array" ref="J402">IFERROR(INDEX('Retirement Calculator'!J:J,MATCH('Isaac 401k'!N402,'Retirement Calculator'!A:A,0),0),0)</f>
        <v>7820.4732791855868</v>
      </c>
      <c r="K402" s="444">
        <f t="shared" ca="1" si="27"/>
        <v>7850.4559117440758</v>
      </c>
      <c r="L402" s="444">
        <f t="shared" ca="1" si="28"/>
        <v>1891959.8747303223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1891959.8747303223</v>
      </c>
      <c r="J403" s="444">
        <f t="array" ref="J403">IFERROR(INDEX('Retirement Calculator'!J:J,MATCH('Isaac 401k'!N403,'Retirement Calculator'!A:A,0),0),0)</f>
        <v>7820.4732791855868</v>
      </c>
      <c r="K403" s="444">
        <f t="shared" ca="1" si="27"/>
        <v>7850.5808393797361</v>
      </c>
      <c r="L403" s="444">
        <f t="shared" ca="1" si="28"/>
        <v>1891989.9822905164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1891989.9822905164</v>
      </c>
      <c r="J404" s="444">
        <f t="array" ref="J404">IFERROR(INDEX('Retirement Calculator'!J:J,MATCH('Isaac 401k'!N404,'Retirement Calculator'!A:A,0),0),0)</f>
        <v>7820.4732791855868</v>
      </c>
      <c r="K404" s="444">
        <f t="shared" ca="1" si="27"/>
        <v>7850.7062875472111</v>
      </c>
      <c r="L404" s="444">
        <f t="shared" ca="1" si="28"/>
        <v>1892020.215298878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1892020.215298878</v>
      </c>
      <c r="J405" s="444">
        <f t="array" ref="J405">IFERROR(INDEX('Retirement Calculator'!J:J,MATCH('Isaac 401k'!N405,'Retirement Calculator'!A:A,0),0),0)</f>
        <v>7820.4732791855868</v>
      </c>
      <c r="K405" s="444">
        <f t="shared" ca="1" si="27"/>
        <v>7850.8322584153857</v>
      </c>
      <c r="L405" s="444">
        <f t="shared" ca="1" si="28"/>
        <v>1892050.5742781078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1892050.5742781078</v>
      </c>
      <c r="J406" s="444">
        <f t="array" ref="J406">IFERROR(INDEX('Retirement Calculator'!J:J,MATCH('Isaac 401k'!N406,'Retirement Calculator'!A:A,0),0),0)</f>
        <v>7820.4732791855868</v>
      </c>
      <c r="K406" s="444">
        <f t="shared" ca="1" si="27"/>
        <v>7850.9587541621759</v>
      </c>
      <c r="L406" s="444">
        <f t="shared" ca="1" si="28"/>
        <v>1892081.0597530843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1892081.0597530843</v>
      </c>
      <c r="J407" s="444">
        <f t="array" ref="J407">IFERROR(INDEX('Retirement Calculator'!J:J,MATCH('Isaac 401k'!N407,'Retirement Calculator'!A:A,0),0),0)</f>
        <v>7820.4732791855868</v>
      </c>
      <c r="K407" s="444">
        <f t="shared" ca="1" si="27"/>
        <v>7851.085776974578</v>
      </c>
      <c r="L407" s="444">
        <f t="shared" ca="1" si="28"/>
        <v>1892111.6722508734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1892111.6722508734</v>
      </c>
      <c r="J408" s="444">
        <f t="array" ref="J408">IFERROR(INDEX('Retirement Calculator'!J:J,MATCH('Isaac 401k'!N408,'Retirement Calculator'!A:A,0),0),0)</f>
        <v>7820.4732791855868</v>
      </c>
      <c r="K408" s="444">
        <f t="shared" ca="1" si="27"/>
        <v>7851.2133290486991</v>
      </c>
      <c r="L408" s="444">
        <f t="shared" ca="1" si="28"/>
        <v>1892142.4123007364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1892142.4123007364</v>
      </c>
      <c r="J409" s="444">
        <f t="array" ref="J409">IFERROR(INDEX('Retirement Calculator'!J:J,MATCH('Isaac 401k'!N409,'Retirement Calculator'!A:A,0),0),0)</f>
        <v>7820.4732791855868</v>
      </c>
      <c r="K409" s="444">
        <f t="shared" ca="1" si="27"/>
        <v>7851.3414125897953</v>
      </c>
      <c r="L409" s="444">
        <f t="shared" ca="1" si="28"/>
        <v>1892173.2804341407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1892173.2804341407</v>
      </c>
      <c r="J410" s="444">
        <f t="array" ref="J410">IFERROR(INDEX('Retirement Calculator'!J:J,MATCH('Isaac 401k'!N410,'Retirement Calculator'!A:A,0),0),0)</f>
        <v>7820.4732791855868</v>
      </c>
      <c r="K410" s="444">
        <f t="shared" ca="1" si="27"/>
        <v>7851.4700298123125</v>
      </c>
      <c r="L410" s="444">
        <f t="shared" ca="1" si="28"/>
        <v>1892204.2771847674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1892204.2771847674</v>
      </c>
      <c r="J411" s="444">
        <f t="array" ref="J411">IFERROR(INDEX('Retirement Calculator'!J:J,MATCH('Isaac 401k'!N411,'Retirement Calculator'!A:A,0),0),0)</f>
        <v>7820.4732791855868</v>
      </c>
      <c r="K411" s="444">
        <f t="shared" ca="1" si="27"/>
        <v>7851.5991829399245</v>
      </c>
      <c r="L411" s="444">
        <f t="shared" ca="1" si="28"/>
        <v>1892235.4030885217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1892235.4030885217</v>
      </c>
      <c r="J412" s="444">
        <f t="array" ref="J412">IFERROR(INDEX('Retirement Calculator'!J:J,MATCH('Isaac 401k'!N412,'Retirement Calculator'!A:A,0),0),0)</f>
        <v>7820.4732791855868</v>
      </c>
      <c r="K412" s="444">
        <f t="shared" ca="1" si="27"/>
        <v>7851.7288742055671</v>
      </c>
      <c r="L412" s="444">
        <f t="shared" ca="1" si="28"/>
        <v>1892266.6586835417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1892266.6586835417</v>
      </c>
      <c r="J413" s="444">
        <f t="array" ref="J413">IFERROR(INDEX('Retirement Calculator'!J:J,MATCH('Isaac 401k'!N413,'Retirement Calculator'!A:A,0),0),0)</f>
        <v>7820.4732791855868</v>
      </c>
      <c r="K413" s="444">
        <f t="shared" ca="1" si="27"/>
        <v>7851.8591058514839</v>
      </c>
      <c r="L413" s="444">
        <f t="shared" ca="1" si="28"/>
        <v>1892298.0445102076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1892298.0445102076</v>
      </c>
      <c r="J414" s="444">
        <f t="array" ref="J414">IFERROR(INDEX('Retirement Calculator'!J:J,MATCH('Isaac 401k'!N414,'Retirement Calculator'!A:A,0),0),0)</f>
        <v>7820.4732791855868</v>
      </c>
      <c r="K414" s="444">
        <f t="shared" ca="1" si="27"/>
        <v>7851.9898801292584</v>
      </c>
      <c r="L414" s="444">
        <f t="shared" ca="1" si="28"/>
        <v>1892329.5611111512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1892329.5611111512</v>
      </c>
      <c r="J415" s="444">
        <f t="array" ref="J415">IFERROR(INDEX('Retirement Calculator'!J:J,MATCH('Isaac 401k'!N415,'Retirement Calculator'!A:A,0),0),0)</f>
        <v>7820.4732791855868</v>
      </c>
      <c r="K415" s="444">
        <f t="shared" ca="1" si="27"/>
        <v>7852.1211992998569</v>
      </c>
      <c r="L415" s="444">
        <f t="shared" ca="1" si="28"/>
        <v>1892361.2090312655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1892361.2090312655</v>
      </c>
      <c r="J416" s="444">
        <f t="array" ref="J416">IFERROR(INDEX('Retirement Calculator'!J:J,MATCH('Isaac 401k'!N416,'Retirement Calculator'!A:A,0),0),0)</f>
        <v>7820.4732791855868</v>
      </c>
      <c r="K416" s="444">
        <f t="shared" ca="1" si="27"/>
        <v>7852.2530656336648</v>
      </c>
      <c r="L416" s="444">
        <f t="shared" ca="1" si="28"/>
        <v>1892392.9888177135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1892392.9888177135</v>
      </c>
      <c r="J417" s="444">
        <f t="array" ref="J417">IFERROR(INDEX('Retirement Calculator'!J:J,MATCH('Isaac 401k'!N417,'Retirement Calculator'!A:A,0),0),0)</f>
        <v>7820.4732791855868</v>
      </c>
      <c r="K417" s="444">
        <f t="shared" ca="1" si="27"/>
        <v>7852.3854814105325</v>
      </c>
      <c r="L417" s="444">
        <f t="shared" ca="1" si="28"/>
        <v>1892424.9010199383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1892424.9010199383</v>
      </c>
      <c r="J418" s="444">
        <f t="array" ref="J418">IFERROR(INDEX('Retirement Calculator'!J:J,MATCH('Isaac 401k'!N418,'Retirement Calculator'!A:A,0),0),0)</f>
        <v>7820.4732791855868</v>
      </c>
      <c r="K418" s="444">
        <f t="shared" ca="1" si="27"/>
        <v>7852.5184489198018</v>
      </c>
      <c r="L418" s="444">
        <f t="shared" ca="1" si="28"/>
        <v>1892456.9461896725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1892456.9461896725</v>
      </c>
      <c r="J419" s="444">
        <f t="array" ref="J419">IFERROR(INDEX('Retirement Calculator'!J:J,MATCH('Isaac 401k'!N419,'Retirement Calculator'!A:A,0),0),0)</f>
        <v>7820.4732791855868</v>
      </c>
      <c r="K419" s="444">
        <f t="shared" ca="1" si="27"/>
        <v>7852.6519704603616</v>
      </c>
      <c r="L419" s="444">
        <f t="shared" ca="1" si="28"/>
        <v>1892489.1248809472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1892489.1248809472</v>
      </c>
      <c r="J420" s="444">
        <f t="array" ref="J420">IFERROR(INDEX('Retirement Calculator'!J:J,MATCH('Isaac 401k'!N420,'Retirement Calculator'!A:A,0),0),0)</f>
        <v>7820.4732791855868</v>
      </c>
      <c r="K420" s="444">
        <f t="shared" ca="1" si="27"/>
        <v>7852.786048340673</v>
      </c>
      <c r="L420" s="444">
        <f t="shared" ca="1" si="28"/>
        <v>1892521.4376501022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1892521.4376501022</v>
      </c>
      <c r="J421" s="444">
        <f t="array" ref="J421">IFERROR(INDEX('Retirement Calculator'!J:J,MATCH('Isaac 401k'!N421,'Retirement Calculator'!A:A,0),0),0)</f>
        <v>7820.4732791855868</v>
      </c>
      <c r="K421" s="444">
        <f t="shared" ca="1" si="27"/>
        <v>7852.920684878819</v>
      </c>
      <c r="L421" s="444">
        <f t="shared" ca="1" si="28"/>
        <v>1892553.8850557953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1892553.8850557953</v>
      </c>
      <c r="J422" s="444">
        <f t="array" ref="J422">IFERROR(INDEX('Retirement Calculator'!J:J,MATCH('Isaac 401k'!N422,'Retirement Calculator'!A:A,0),0),0)</f>
        <v>7820.4732791855868</v>
      </c>
      <c r="K422" s="444">
        <f t="shared" ca="1" si="27"/>
        <v>7853.0558824025411</v>
      </c>
      <c r="L422" s="444">
        <f t="shared" ca="1" si="28"/>
        <v>1892586.4676590122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1892586.4676590122</v>
      </c>
      <c r="J423" s="444">
        <f t="array" ref="J423">IFERROR(INDEX('Retirement Calculator'!J:J,MATCH('Isaac 401k'!N423,'Retirement Calculator'!A:A,0),0),0)</f>
        <v>7820.4732791855868</v>
      </c>
      <c r="K423" s="444">
        <f t="shared" ca="1" si="27"/>
        <v>7853.1916432492771</v>
      </c>
      <c r="L423" s="444">
        <f t="shared" ca="1" si="28"/>
        <v>1892619.1860230758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1892619.1860230758</v>
      </c>
      <c r="J424" s="444">
        <f t="array" ref="J424">IFERROR(INDEX('Retirement Calculator'!J:J,MATCH('Isaac 401k'!N424,'Retirement Calculator'!A:A,0),0),0)</f>
        <v>7820.4732791855868</v>
      </c>
      <c r="K424" s="444">
        <f t="shared" ca="1" si="27"/>
        <v>7853.3279697662092</v>
      </c>
      <c r="L424" s="444">
        <f t="shared" ca="1" si="28"/>
        <v>1892652.0407136565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1892652.0407136565</v>
      </c>
      <c r="J425" s="444">
        <f t="array" ref="J425">IFERROR(INDEX('Retirement Calculator'!J:J,MATCH('Isaac 401k'!N425,'Retirement Calculator'!A:A,0),0),0)</f>
        <v>7820.4732791855868</v>
      </c>
      <c r="K425" s="444">
        <f t="shared" ca="1" si="27"/>
        <v>7853.4648643102955</v>
      </c>
      <c r="L425" s="444">
        <f t="shared" ca="1" si="28"/>
        <v>1892685.0322987812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1892685.0322987812</v>
      </c>
      <c r="J426" s="444">
        <f t="array" ref="J426">IFERROR(INDEX('Retirement Calculator'!J:J,MATCH('Isaac 401k'!N426,'Retirement Calculator'!A:A,0),0),0)</f>
        <v>7820.4732791855868</v>
      </c>
      <c r="K426" s="444">
        <f t="shared" ca="1" si="27"/>
        <v>7853.602329248316</v>
      </c>
      <c r="L426" s="444">
        <f t="shared" ca="1" si="28"/>
        <v>1892718.1613488439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1892718.1613488439</v>
      </c>
      <c r="J427" s="444">
        <f t="array" ref="J427">IFERROR(INDEX('Retirement Calculator'!J:J,MATCH('Isaac 401k'!N427,'Retirement Calculator'!A:A,0),0),0)</f>
        <v>7820.4732791855868</v>
      </c>
      <c r="K427" s="444">
        <f t="shared" ca="1" si="27"/>
        <v>7853.7403669569103</v>
      </c>
      <c r="L427" s="444">
        <f t="shared" ca="1" si="28"/>
        <v>1892751.4284366153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1892751.4284366153</v>
      </c>
      <c r="J428" s="444">
        <f t="array" ref="J428">IFERROR(INDEX('Retirement Calculator'!J:J,MATCH('Isaac 401k'!N428,'Retirement Calculator'!A:A,0),0),0)</f>
        <v>7820.4732791855868</v>
      </c>
      <c r="K428" s="444">
        <f t="shared" ca="1" si="27"/>
        <v>7853.8789798226235</v>
      </c>
      <c r="L428" s="444">
        <f t="shared" ca="1" si="28"/>
        <v>1892784.8341372523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1892784.8341372523</v>
      </c>
      <c r="J429" s="444">
        <f t="array" ref="J429">IFERROR(INDEX('Retirement Calculator'!J:J,MATCH('Isaac 401k'!N429,'Retirement Calculator'!A:A,0),0),0)</f>
        <v>7820.4732791855868</v>
      </c>
      <c r="K429" s="444">
        <f t="shared" ca="1" si="27"/>
        <v>7854.0181702419441</v>
      </c>
      <c r="L429" s="444">
        <f t="shared" ca="1" si="28"/>
        <v>1892818.3790283087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1892818.3790283087</v>
      </c>
      <c r="J430" s="444">
        <f t="array" ref="J430">IFERROR(INDEX('Retirement Calculator'!J:J,MATCH('Isaac 401k'!N430,'Retirement Calculator'!A:A,0),0),0)</f>
        <v>7820.4732791855868</v>
      </c>
      <c r="K430" s="444">
        <f t="shared" ca="1" si="27"/>
        <v>7854.1579406213459</v>
      </c>
      <c r="L430" s="444">
        <f t="shared" ca="1" si="28"/>
        <v>1892852.0636897443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1892852.0636897443</v>
      </c>
      <c r="J431" s="444">
        <f t="array" ref="J431">IFERROR(INDEX('Retirement Calculator'!J:J,MATCH('Isaac 401k'!N431,'Retirement Calculator'!A:A,0),0),0)</f>
        <v>7820.4732791855868</v>
      </c>
      <c r="K431" s="444">
        <f t="shared" ca="1" si="27"/>
        <v>7854.2982933773283</v>
      </c>
      <c r="L431" s="444">
        <f t="shared" ca="1" si="28"/>
        <v>1892885.888703936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1892885.888703936</v>
      </c>
      <c r="J432" s="444">
        <f t="array" ref="J432">IFERROR(INDEX('Retirement Calculator'!J:J,MATCH('Isaac 401k'!N432,'Retirement Calculator'!A:A,0),0),0)</f>
        <v>7820.4732791855868</v>
      </c>
      <c r="K432" s="444">
        <f t="shared" ca="1" si="27"/>
        <v>7854.4392309364603</v>
      </c>
      <c r="L432" s="444">
        <f t="shared" ca="1" si="28"/>
        <v>1892919.8546556868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1892919.8546556868</v>
      </c>
      <c r="J433" s="444">
        <f t="array" ref="J433">IFERROR(INDEX('Retirement Calculator'!J:J,MATCH('Isaac 401k'!N433,'Retirement Calculator'!A:A,0),0),0)</f>
        <v>7820.4732791855868</v>
      </c>
      <c r="K433" s="444">
        <f t="shared" ca="1" si="27"/>
        <v>7854.580755735421</v>
      </c>
      <c r="L433" s="444">
        <f t="shared" ca="1" si="28"/>
        <v>1892953.9621322367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1892953.9621322367</v>
      </c>
      <c r="J434" s="444">
        <f t="array" ref="J434">IFERROR(INDEX('Retirement Calculator'!J:J,MATCH('Isaac 401k'!N434,'Retirement Calculator'!A:A,0),0),0)</f>
        <v>7820.4732791855868</v>
      </c>
      <c r="K434" s="444">
        <f t="shared" ca="1" si="27"/>
        <v>7854.7228702210459</v>
      </c>
      <c r="L434" s="444">
        <f t="shared" ca="1" si="28"/>
        <v>1892988.2117232722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1892988.2117232722</v>
      </c>
      <c r="J435" s="444">
        <f t="array" ref="J435">IFERROR(INDEX('Retirement Calculator'!J:J,MATCH('Isaac 401k'!N435,'Retirement Calculator'!A:A,0),0),0)</f>
        <v>7820.4732791855868</v>
      </c>
      <c r="K435" s="444">
        <f t="shared" ca="1" si="27"/>
        <v>7854.8655768503604</v>
      </c>
      <c r="L435" s="444">
        <f t="shared" ca="1" si="28"/>
        <v>1893022.6040209369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1893022.6040209369</v>
      </c>
      <c r="J436" s="444">
        <f t="array" ref="J436">IFERROR(INDEX('Retirement Calculator'!J:J,MATCH('Isaac 401k'!N436,'Retirement Calculator'!A:A,0),0),0)</f>
        <v>7820.4732791855868</v>
      </c>
      <c r="K436" s="444">
        <f t="shared" ca="1" si="27"/>
        <v>7855.008878090629</v>
      </c>
      <c r="L436" s="444">
        <f t="shared" ca="1" si="28"/>
        <v>1893057.1396198419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1893057.1396198419</v>
      </c>
      <c r="J437" s="444">
        <f t="array" ref="J437">IFERROR(INDEX('Retirement Calculator'!J:J,MATCH('Isaac 401k'!N437,'Retirement Calculator'!A:A,0),0),0)</f>
        <v>7820.4732791855868</v>
      </c>
      <c r="K437" s="444">
        <f t="shared" ca="1" si="27"/>
        <v>7855.1527764194007</v>
      </c>
      <c r="L437" s="444">
        <f t="shared" ca="1" si="28"/>
        <v>1893091.8191170758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1893091.8191170758</v>
      </c>
      <c r="J438" s="444">
        <f t="array" ref="J438">IFERROR(INDEX('Retirement Calculator'!J:J,MATCH('Isaac 401k'!N438,'Retirement Calculator'!A:A,0),0),0)</f>
        <v>7820.4732791855868</v>
      </c>
      <c r="K438" s="444">
        <f t="shared" ca="1" si="27"/>
        <v>7855.2972743245418</v>
      </c>
      <c r="L438" s="444">
        <f t="shared" ca="1" si="28"/>
        <v>1893126.6431122147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1893126.6431122147</v>
      </c>
      <c r="J439" s="444">
        <f t="array" ref="J439">IFERROR(INDEX('Retirement Calculator'!J:J,MATCH('Isaac 401k'!N439,'Retirement Calculator'!A:A,0),0),0)</f>
        <v>7820.4732791855868</v>
      </c>
      <c r="K439" s="444">
        <f t="shared" ca="1" si="27"/>
        <v>7855.4423743042889</v>
      </c>
      <c r="L439" s="444">
        <f t="shared" ca="1" si="28"/>
        <v>1893161.6122073336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1893161.6122073336</v>
      </c>
      <c r="J440" s="444">
        <f t="array" ref="J440">IFERROR(INDEX('Retirement Calculator'!J:J,MATCH('Isaac 401k'!N440,'Retirement Calculator'!A:A,0),0),0)</f>
        <v>7820.4732791855868</v>
      </c>
      <c r="K440" s="444">
        <f t="shared" ca="1" si="27"/>
        <v>7855.5880788672839</v>
      </c>
      <c r="L440" s="444">
        <f t="shared" ca="1" si="28"/>
        <v>1893196.7270070151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1893196.7270070151</v>
      </c>
      <c r="J441" s="444">
        <f t="array" ref="J441">IFERROR(INDEX('Retirement Calculator'!J:J,MATCH('Isaac 401k'!N441,'Retirement Calculator'!A:A,0),0),0)</f>
        <v>7820.4732791855868</v>
      </c>
      <c r="K441" s="444">
        <f t="shared" ca="1" si="27"/>
        <v>7855.7343905326225</v>
      </c>
      <c r="L441" s="444">
        <f t="shared" ca="1" si="28"/>
        <v>1893231.9881183621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1893231.9881183621</v>
      </c>
      <c r="J442" s="444">
        <f t="array" ref="J442">IFERROR(INDEX('Retirement Calculator'!J:J,MATCH('Isaac 401k'!N442,'Retirement Calculator'!A:A,0),0),0)</f>
        <v>7820.4732791855868</v>
      </c>
      <c r="K442" s="444">
        <f t="shared" ca="1" si="27"/>
        <v>7855.8813118299022</v>
      </c>
      <c r="L442" s="444">
        <f t="shared" ca="1" si="28"/>
        <v>1893267.3961510065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1893267.3961510065</v>
      </c>
      <c r="J443" s="444">
        <f t="array" ref="J443">IFERROR(INDEX('Retirement Calculator'!J:J,MATCH('Isaac 401k'!N443,'Retirement Calculator'!A:A,0),0),0)</f>
        <v>7820.4732791855868</v>
      </c>
      <c r="K443" s="444">
        <f t="shared" ca="1" si="27"/>
        <v>7856.0288452992536</v>
      </c>
      <c r="L443" s="444">
        <f t="shared" ca="1" si="28"/>
        <v>1893302.9517171201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1893302.9517171201</v>
      </c>
      <c r="J444" s="444">
        <f t="array" ref="J444">IFERROR(INDEX('Retirement Calculator'!J:J,MATCH('Isaac 401k'!N444,'Retirement Calculator'!A:A,0),0),0)</f>
        <v>7820.4732791855868</v>
      </c>
      <c r="K444" s="444">
        <f t="shared" ca="1" si="27"/>
        <v>7856.1769934913937</v>
      </c>
      <c r="L444" s="444">
        <f t="shared" ca="1" si="28"/>
        <v>1893338.6554314259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1893338.6554314259</v>
      </c>
      <c r="J445" s="444">
        <f t="array" ref="J445">IFERROR(INDEX('Retirement Calculator'!J:J,MATCH('Isaac 401k'!N445,'Retirement Calculator'!A:A,0),0),0)</f>
        <v>7820.4732791855868</v>
      </c>
      <c r="K445" s="444">
        <f t="shared" ca="1" si="27"/>
        <v>7856.3257589676678</v>
      </c>
      <c r="L445" s="444">
        <f t="shared" ca="1" si="28"/>
        <v>1893374.5079112081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1893374.5079112081</v>
      </c>
      <c r="J446" s="444">
        <f t="array" ref="J446">IFERROR(INDEX('Retirement Calculator'!J:J,MATCH('Isaac 401k'!N446,'Retirement Calculator'!A:A,0),0),0)</f>
        <v>7820.4732791855868</v>
      </c>
      <c r="K446" s="444">
        <f t="shared" ca="1" si="27"/>
        <v>7856.4751443000932</v>
      </c>
      <c r="L446" s="444">
        <f t="shared" ca="1" si="28"/>
        <v>1893410.5097763226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1893410.5097763226</v>
      </c>
      <c r="J447" s="444">
        <f t="array" ref="J447">IFERROR(INDEX('Retirement Calculator'!J:J,MATCH('Isaac 401k'!N447,'Retirement Calculator'!A:A,0),0),0)</f>
        <v>7820.4732791855868</v>
      </c>
      <c r="K447" s="444">
        <f t="shared" ca="1" si="27"/>
        <v>7856.6251520714031</v>
      </c>
      <c r="L447" s="444">
        <f t="shared" ca="1" si="28"/>
        <v>1893446.6616492085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1893446.6616492085</v>
      </c>
      <c r="J448" s="444">
        <f t="array" ref="J448">IFERROR(INDEX('Retirement Calculator'!J:J,MATCH('Isaac 401k'!N448,'Retirement Calculator'!A:A,0),0),0)</f>
        <v>7820.4732791855868</v>
      </c>
      <c r="K448" s="444">
        <f t="shared" ca="1" si="27"/>
        <v>7856.7757848750962</v>
      </c>
      <c r="L448" s="444">
        <f t="shared" ca="1" si="28"/>
        <v>1893482.964154898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1893482.964154898</v>
      </c>
      <c r="J449" s="444">
        <f t="array" ref="J449">IFERROR(INDEX('Retirement Calculator'!J:J,MATCH('Isaac 401k'!N449,'Retirement Calculator'!A:A,0),0),0)</f>
        <v>7820.4732791855868</v>
      </c>
      <c r="K449" s="444">
        <f t="shared" ca="1" si="27"/>
        <v>7856.9270453154677</v>
      </c>
      <c r="L449" s="444">
        <f t="shared" ca="1" si="28"/>
        <v>1893519.4179210279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1893519.4179210279</v>
      </c>
      <c r="J450" s="444">
        <f t="array" ref="J450">IFERROR(INDEX('Retirement Calculator'!J:J,MATCH('Isaac 401k'!N450,'Retirement Calculator'!A:A,0),0),0)</f>
        <v>7820.4732791855868</v>
      </c>
      <c r="K450" s="444">
        <f t="shared" ca="1" si="27"/>
        <v>7857.0789360076769</v>
      </c>
      <c r="L450" s="444">
        <f t="shared" ca="1" si="28"/>
        <v>1893556.0235778498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1893556.0235778498</v>
      </c>
      <c r="J451" s="444">
        <f t="array" ref="J451">IFERROR(INDEX('Retirement Calculator'!J:J,MATCH('Isaac 401k'!N451,'Retirement Calculator'!A:A,0),0),0)</f>
        <v>7820.4732791855868</v>
      </c>
      <c r="K451" s="444">
        <f t="shared" ca="1" si="27"/>
        <v>7857.231459577768</v>
      </c>
      <c r="L451" s="444">
        <f t="shared" ca="1" si="28"/>
        <v>1893592.7817582421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1893592.7817582421</v>
      </c>
      <c r="J452" s="444">
        <f t="array" ref="J452">IFERROR(INDEX('Retirement Calculator'!J:J,MATCH('Isaac 401k'!N452,'Retirement Calculator'!A:A,0),0),0)</f>
        <v>7820.4732791855868</v>
      </c>
      <c r="K452" s="444">
        <f t="shared" ca="1" si="27"/>
        <v>7857.3846186627352</v>
      </c>
      <c r="L452" s="444">
        <f t="shared" ca="1" si="28"/>
        <v>1893629.6930977192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1893629.6930977192</v>
      </c>
      <c r="J453" s="444">
        <f t="array" ref="J453">IFERROR(INDEX('Retirement Calculator'!J:J,MATCH('Isaac 401k'!N453,'Retirement Calculator'!A:A,0),0),0)</f>
        <v>7820.4732791855868</v>
      </c>
      <c r="K453" s="444">
        <f t="shared" ca="1" si="27"/>
        <v>7857.538415910557</v>
      </c>
      <c r="L453" s="444">
        <f t="shared" ca="1" si="28"/>
        <v>1893666.7582344441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1893666.7582344441</v>
      </c>
      <c r="J454" s="444">
        <f t="array" ref="J454">IFERROR(INDEX('Retirement Calculator'!J:J,MATCH('Isaac 401k'!N454,'Retirement Calculator'!A:A,0),0),0)</f>
        <v>7820.4732791855868</v>
      </c>
      <c r="K454" s="444">
        <f t="shared" ca="1" si="27"/>
        <v>7857.6928539802439</v>
      </c>
      <c r="L454" s="444">
        <f t="shared" ca="1" si="28"/>
        <v>1893703.9778092387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1893703.9778092387</v>
      </c>
      <c r="J455" s="444">
        <f t="array" ref="J455">IFERROR(INDEX('Retirement Calculator'!J:J,MATCH('Isaac 401k'!N455,'Retirement Calculator'!A:A,0),0),0)</f>
        <v>7820.4732791855868</v>
      </c>
      <c r="K455" s="444">
        <f t="shared" ca="1" si="27"/>
        <v>7857.8479355418885</v>
      </c>
      <c r="L455" s="444">
        <f t="shared" ca="1" si="28"/>
        <v>1893741.3524655951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1893741.3524655951</v>
      </c>
      <c r="J456" s="444">
        <f t="array" ref="J456">IFERROR(INDEX('Retirement Calculator'!J:J,MATCH('Isaac 401k'!N456,'Retirement Calculator'!A:A,0),0),0)</f>
        <v>7820.4732791855868</v>
      </c>
      <c r="K456" s="444">
        <f t="shared" ca="1" si="27"/>
        <v>7858.0036632767051</v>
      </c>
      <c r="L456" s="444">
        <f t="shared" ca="1" si="28"/>
        <v>1893778.8828496863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1893778.8828496863</v>
      </c>
      <c r="J457" s="444">
        <f t="array" ref="J457">IFERROR(INDEX('Retirement Calculator'!J:J,MATCH('Isaac 401k'!N457,'Retirement Calculator'!A:A,0),0),0)</f>
        <v>7820.4732791855868</v>
      </c>
      <c r="K457" s="444">
        <f t="shared" ca="1" si="27"/>
        <v>7858.160039877087</v>
      </c>
      <c r="L457" s="444">
        <f t="shared" ca="1" si="28"/>
        <v>1893816.5696103778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1893816.5696103778</v>
      </c>
      <c r="J458" s="444">
        <f t="array" ref="J458">IFERROR(INDEX('Retirement Calculator'!J:J,MATCH('Isaac 401k'!N458,'Retirement Calculator'!A:A,0),0),0)</f>
        <v>7820.4732791855868</v>
      </c>
      <c r="K458" s="444">
        <f t="shared" ca="1" si="27"/>
        <v>7858.3170680466346</v>
      </c>
      <c r="L458" s="444">
        <f t="shared" ca="1" si="28"/>
        <v>1893854.4133992388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1893854.4133992388</v>
      </c>
      <c r="J459" s="444">
        <f t="array" ref="J459">IFERROR(INDEX('Retirement Calculator'!J:J,MATCH('Isaac 401k'!N459,'Retirement Calculator'!A:A,0),0),0)</f>
        <v>7820.4732791855868</v>
      </c>
      <c r="K459" s="444">
        <f t="shared" ca="1" si="27"/>
        <v>7858.4747505002215</v>
      </c>
      <c r="L459" s="444">
        <f t="shared" ca="1" si="28"/>
        <v>1893892.4148705534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1893892.4148705534</v>
      </c>
      <c r="J460" s="444">
        <f t="array" ref="J460">IFERROR(INDEX('Retirement Calculator'!J:J,MATCH('Isaac 401k'!N460,'Retirement Calculator'!A:A,0),0),0)</f>
        <v>7820.4732791855868</v>
      </c>
      <c r="K460" s="444">
        <f t="shared" ca="1" si="27"/>
        <v>7858.6330899640334</v>
      </c>
      <c r="L460" s="444">
        <f t="shared" ca="1" si="28"/>
        <v>1893930.5746813319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1893930.5746813319</v>
      </c>
      <c r="J461" s="444">
        <f t="array" ref="J461">IFERROR(INDEX('Retirement Calculator'!J:J,MATCH('Isaac 401k'!N461,'Retirement Calculator'!A:A,0),0),0)</f>
        <v>7820.4732791855868</v>
      </c>
      <c r="K461" s="444">
        <f t="shared" ca="1" si="27"/>
        <v>7858.7920891756103</v>
      </c>
      <c r="L461" s="444">
        <f t="shared" ca="1" si="28"/>
        <v>1893968.8934913219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1893968.8934913219</v>
      </c>
      <c r="J462" s="444">
        <f t="array" ref="J462">IFERROR(INDEX('Retirement Calculator'!J:J,MATCH('Isaac 401k'!N462,'Retirement Calculator'!A:A,0),0),0)</f>
        <v>7820.4732791855868</v>
      </c>
      <c r="K462" s="444">
        <f t="shared" ca="1" si="27"/>
        <v>7858.9517508839017</v>
      </c>
      <c r="L462" s="444">
        <f t="shared" ca="1" si="28"/>
        <v>1894007.3719630202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1894007.3719630202</v>
      </c>
      <c r="J463" s="444">
        <f t="array" ref="J463">IFERROR(INDEX('Retirement Calculator'!J:J,MATCH('Isaac 401k'!N463,'Retirement Calculator'!A:A,0),0),0)</f>
        <v>7820.4732791855868</v>
      </c>
      <c r="K463" s="444">
        <f t="shared" ca="1" si="27"/>
        <v>7859.1120778493105</v>
      </c>
      <c r="L463" s="444">
        <f t="shared" ca="1" si="28"/>
        <v>1894046.0107616838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1894046.0107616838</v>
      </c>
      <c r="J464" s="444">
        <f t="array" ref="J464">IFERROR(INDEX('Retirement Calculator'!J:J,MATCH('Isaac 401k'!N464,'Retirement Calculator'!A:A,0),0),0)</f>
        <v>7820.4732791855868</v>
      </c>
      <c r="K464" s="444">
        <f t="shared" ca="1" si="27"/>
        <v>7859.2730728437427</v>
      </c>
      <c r="L464" s="444">
        <f t="shared" ca="1" si="28"/>
        <v>1894084.8105553419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1894084.8105553419</v>
      </c>
      <c r="J465" s="444">
        <f t="array" ref="J465">IFERROR(INDEX('Retirement Calculator'!J:J,MATCH('Isaac 401k'!N465,'Retirement Calculator'!A:A,0),0),0)</f>
        <v>7820.4732791855868</v>
      </c>
      <c r="K465" s="444">
        <f t="shared" ca="1" si="27"/>
        <v>7859.4347386506515</v>
      </c>
      <c r="L465" s="444">
        <f t="shared" ca="1" si="28"/>
        <v>1894123.772014807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1894123.772014807</v>
      </c>
      <c r="J466" s="444">
        <f t="array" ref="J466">IFERROR(INDEX('Retirement Calculator'!J:J,MATCH('Isaac 401k'!N466,'Retirement Calculator'!A:A,0),0),0)</f>
        <v>7820.4732791855868</v>
      </c>
      <c r="K466" s="444">
        <f t="shared" ca="1" si="27"/>
        <v>7859.5970780650887</v>
      </c>
      <c r="L466" s="444">
        <f t="shared" ca="1" si="28"/>
        <v>1894162.8958136865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1894162.8958136865</v>
      </c>
      <c r="J467" s="444">
        <f t="array" ref="J467">IFERROR(INDEX('Retirement Calculator'!J:J,MATCH('Isaac 401k'!N467,'Retirement Calculator'!A:A,0),0),0)</f>
        <v>7820.4732791855868</v>
      </c>
      <c r="K467" s="444">
        <f t="shared" ca="1" si="27"/>
        <v>7859.7600938937549</v>
      </c>
      <c r="L467" s="444">
        <f t="shared" ca="1" si="28"/>
        <v>1894202.1826283948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1894202.1826283948</v>
      </c>
      <c r="J468" s="444">
        <f t="array" ref="J468">IFERROR(INDEX('Retirement Calculator'!J:J,MATCH('Isaac 401k'!N468,'Retirement Calculator'!A:A,0),0),0)</f>
        <v>7820.4732791855868</v>
      </c>
      <c r="K468" s="444">
        <f t="shared" ca="1" si="27"/>
        <v>7859.9237889550386</v>
      </c>
      <c r="L468" s="444">
        <f t="shared" ca="1" si="28"/>
        <v>1894241.6331381642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1894241.6331381642</v>
      </c>
      <c r="J469" s="444">
        <f t="array" ref="J469">IFERROR(INDEX('Retirement Calculator'!J:J,MATCH('Isaac 401k'!N469,'Retirement Calculator'!A:A,0),0),0)</f>
        <v>7820.4732791855868</v>
      </c>
      <c r="K469" s="444">
        <f t="shared" ca="1" si="27"/>
        <v>7860.0881660790774</v>
      </c>
      <c r="L469" s="444">
        <f t="shared" ca="1" si="28"/>
        <v>1894281.2480250576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1894281.2480250576</v>
      </c>
      <c r="J470" s="444">
        <f t="array" ref="J470">IFERROR(INDEX('Retirement Calculator'!J:J,MATCH('Isaac 401k'!N470,'Retirement Calculator'!A:A,0),0),0)</f>
        <v>7820.4732791855868</v>
      </c>
      <c r="K470" s="444">
        <f t="shared" ca="1" si="27"/>
        <v>7860.2532281078002</v>
      </c>
      <c r="L470" s="444">
        <f t="shared" ca="1" si="28"/>
        <v>1894321.0279739797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1894321.0279739797</v>
      </c>
      <c r="J471" s="444">
        <f t="array" ref="J471">IFERROR(INDEX('Retirement Calculator'!J:J,MATCH('Isaac 401k'!N471,'Retirement Calculator'!A:A,0),0),0)</f>
        <v>7820.4732791855868</v>
      </c>
      <c r="K471" s="444">
        <f t="shared" ca="1" si="27"/>
        <v>7860.418977894974</v>
      </c>
      <c r="L471" s="444">
        <f t="shared" ca="1" si="28"/>
        <v>1894360.9736726892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1894360.9736726892</v>
      </c>
      <c r="J472" s="444">
        <f t="array" ref="J472">IFERROR(INDEX('Retirement Calculator'!J:J,MATCH('Isaac 401k'!N472,'Retirement Calculator'!A:A,0),0),0)</f>
        <v>7820.4732791855868</v>
      </c>
      <c r="K472" s="444">
        <f t="shared" ca="1" si="27"/>
        <v>7860.5854183062638</v>
      </c>
      <c r="L472" s="444">
        <f t="shared" ca="1" si="28"/>
        <v>1894401.0858118099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1894401.0858118099</v>
      </c>
      <c r="J473" s="444">
        <f t="array" ref="J473">IFERROR(INDEX('Retirement Calculator'!J:J,MATCH('Isaac 401k'!N473,'Retirement Calculator'!A:A,0),0),0)</f>
        <v>7820.4732791855868</v>
      </c>
      <c r="K473" s="444">
        <f t="shared" ca="1" si="27"/>
        <v>7860.7525522192664</v>
      </c>
      <c r="L473" s="444">
        <f t="shared" ca="1" si="28"/>
        <v>1894441.3650848435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1894441.3650848435</v>
      </c>
      <c r="J474" s="444">
        <f t="array" ref="J474">IFERROR(INDEX('Retirement Calculator'!J:J,MATCH('Isaac 401k'!N474,'Retirement Calculator'!A:A,0),0),0)</f>
        <v>7820.4732791855868</v>
      </c>
      <c r="K474" s="444">
        <f t="shared" ca="1" si="27"/>
        <v>7860.9203825235754</v>
      </c>
      <c r="L474" s="444">
        <f t="shared" ca="1" si="28"/>
        <v>1894481.8121881816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1894481.8121881816</v>
      </c>
      <c r="J475" s="444">
        <f t="array" ref="J475">IFERROR(INDEX('Retirement Calculator'!J:J,MATCH('Isaac 401k'!N475,'Retirement Calculator'!A:A,0),0),0)</f>
        <v>7820.4732791855868</v>
      </c>
      <c r="K475" s="444">
        <f t="shared" ca="1" si="27"/>
        <v>7861.0889121208165</v>
      </c>
      <c r="L475" s="444">
        <f t="shared" ca="1" si="28"/>
        <v>1894522.4278211168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1894522.4278211168</v>
      </c>
      <c r="J476" s="444">
        <f t="array" ref="J476">IFERROR(INDEX('Retirement Calculator'!J:J,MATCH('Isaac 401k'!N476,'Retirement Calculator'!A:A,0),0),0)</f>
        <v>7820.4732791855868</v>
      </c>
      <c r="K476" s="444">
        <f t="shared" ca="1" si="27"/>
        <v>7861.2581439247142</v>
      </c>
      <c r="L476" s="444">
        <f t="shared" ca="1" si="28"/>
        <v>1894563.2126858558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1894563.2126858558</v>
      </c>
      <c r="J477" s="444">
        <f t="array" ref="J477">IFERROR(INDEX('Retirement Calculator'!J:J,MATCH('Isaac 401k'!N477,'Retirement Calculator'!A:A,0),0),0)</f>
        <v>7820.4732791855868</v>
      </c>
      <c r="K477" s="444">
        <f t="shared" ca="1" si="27"/>
        <v>7861.4280808611256</v>
      </c>
      <c r="L477" s="444">
        <f t="shared" ca="1" si="28"/>
        <v>1894604.1674875314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1894604.1674875314</v>
      </c>
      <c r="J478" s="444">
        <f t="array" ref="J478">IFERROR(INDEX('Retirement Calculator'!J:J,MATCH('Isaac 401k'!N478,'Retirement Calculator'!A:A,0),0),0)</f>
        <v>7820.4732791855868</v>
      </c>
      <c r="K478" s="444">
        <f t="shared" ca="1" si="27"/>
        <v>7861.598725868108</v>
      </c>
      <c r="L478" s="444">
        <f t="shared" ca="1" si="28"/>
        <v>1894645.292934214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1894645.292934214</v>
      </c>
      <c r="J479" s="444">
        <f t="array" ref="J479">IFERROR(INDEX('Retirement Calculator'!J:J,MATCH('Isaac 401k'!N479,'Retirement Calculator'!A:A,0),0),0)</f>
        <v>7820.4732791855868</v>
      </c>
      <c r="K479" s="444">
        <f t="shared" ca="1" si="27"/>
        <v>7861.770081895952</v>
      </c>
      <c r="L479" s="444">
        <f t="shared" ca="1" si="28"/>
        <v>1894686.5897369243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1894686.5897369243</v>
      </c>
      <c r="J480" s="444">
        <f t="array" ref="J480">IFERROR(INDEX('Retirement Calculator'!J:J,MATCH('Isaac 401k'!N480,'Retirement Calculator'!A:A,0),0),0)</f>
        <v>7820.4732791855868</v>
      </c>
      <c r="K480" s="444">
        <f t="shared" ca="1" si="27"/>
        <v>7861.9421519072457</v>
      </c>
      <c r="L480" s="444">
        <f t="shared" ca="1" si="28"/>
        <v>1894728.0586096458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1894728.0586096458</v>
      </c>
      <c r="J481" s="444">
        <f t="array" ref="J481">IFERROR(INDEX('Retirement Calculator'!J:J,MATCH('Isaac 401k'!N481,'Retirement Calculator'!A:A,0),0),0)</f>
        <v>7820.4732791855868</v>
      </c>
      <c r="K481" s="444">
        <f t="shared" ca="1" si="27"/>
        <v>7862.1149388769172</v>
      </c>
      <c r="L481" s="444">
        <f t="shared" ca="1" si="28"/>
        <v>1894769.700269337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1894769.700269337</v>
      </c>
      <c r="J482" s="444">
        <f t="array" ref="J482">IFERROR(INDEX('Retirement Calculator'!J:J,MATCH('Isaac 401k'!N482,'Retirement Calculator'!A:A,0),0),0)</f>
        <v>7820.4732791855868</v>
      </c>
      <c r="K482" s="444">
        <f t="shared" ca="1" si="27"/>
        <v>7862.2884457922974</v>
      </c>
      <c r="L482" s="444">
        <f t="shared" ca="1" si="28"/>
        <v>1894811.5154359438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1894811.5154359438</v>
      </c>
      <c r="J483" s="444">
        <f t="array" ref="J483">IFERROR(INDEX('Retirement Calculator'!J:J,MATCH('Isaac 401k'!N483,'Retirement Calculator'!A:A,0),0),0)</f>
        <v>7820.4732791855868</v>
      </c>
      <c r="K483" s="444">
        <f t="shared" ca="1" si="27"/>
        <v>7862.4626756531588</v>
      </c>
      <c r="L483" s="444">
        <f t="shared" ca="1" si="28"/>
        <v>1894853.5048324114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1894853.5048324114</v>
      </c>
      <c r="J484" s="444">
        <f t="array" ref="J484">IFERROR(INDEX('Retirement Calculator'!J:J,MATCH('Isaac 401k'!N484,'Retirement Calculator'!A:A,0),0),0)</f>
        <v>7820.4732791855868</v>
      </c>
      <c r="K484" s="444">
        <f t="shared" ca="1" si="27"/>
        <v>7862.6376314717754</v>
      </c>
      <c r="L484" s="444">
        <f t="shared" ca="1" si="28"/>
        <v>1894895.6691846976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1894895.6691846976</v>
      </c>
      <c r="J485" s="444">
        <f t="array" ref="J485">IFERROR(INDEX('Retirement Calculator'!J:J,MATCH('Isaac 401k'!N485,'Retirement Calculator'!A:A,0),0),0)</f>
        <v>7820.4732791855868</v>
      </c>
      <c r="K485" s="444">
        <f t="shared" ca="1" si="27"/>
        <v>7862.8133162729664</v>
      </c>
      <c r="L485" s="444">
        <f t="shared" ca="1" si="28"/>
        <v>1894938.009221785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1894938.009221785</v>
      </c>
      <c r="J486" s="444">
        <f t="array" ref="J486">IFERROR(INDEX('Retirement Calculator'!J:J,MATCH('Isaac 401k'!N486,'Retirement Calculator'!A:A,0),0),0)</f>
        <v>7820.4732791855868</v>
      </c>
      <c r="K486" s="444">
        <f t="shared" ca="1" si="27"/>
        <v>7862.9897330941649</v>
      </c>
      <c r="L486" s="444">
        <f t="shared" ca="1" si="28"/>
        <v>1894980.5256756935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1894980.5256756935</v>
      </c>
      <c r="J487" s="444">
        <f t="array" ref="J487">IFERROR(INDEX('Retirement Calculator'!J:J,MATCH('Isaac 401k'!N487,'Retirement Calculator'!A:A,0),0),0)</f>
        <v>7820.4732791855868</v>
      </c>
      <c r="K487" s="444">
        <f t="shared" ca="1" si="27"/>
        <v>7863.1668849854495</v>
      </c>
      <c r="L487" s="444">
        <f t="shared" ca="1" si="28"/>
        <v>1895023.2192814935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1895023.2192814935</v>
      </c>
      <c r="J488" s="444">
        <f t="array" ref="J488">IFERROR(INDEX('Retirement Calculator'!J:J,MATCH('Isaac 401k'!N488,'Retirement Calculator'!A:A,0),0),0)</f>
        <v>7820.4732791855868</v>
      </c>
      <c r="K488" s="444">
        <f t="shared" ca="1" si="27"/>
        <v>7863.3447750096157</v>
      </c>
      <c r="L488" s="444">
        <f t="shared" ca="1" si="28"/>
        <v>1895066.0907773175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1895066.0907773175</v>
      </c>
      <c r="J489" s="444">
        <f t="array" ref="J489">IFERROR(INDEX('Retirement Calculator'!J:J,MATCH('Isaac 401k'!N489,'Retirement Calculator'!A:A,0),0),0)</f>
        <v>7820.4732791855868</v>
      </c>
      <c r="K489" s="444">
        <f t="shared" ca="1" si="27"/>
        <v>7863.523406242216</v>
      </c>
      <c r="L489" s="444">
        <f t="shared" ca="1" si="28"/>
        <v>1895109.1409043742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1895109.1409043742</v>
      </c>
      <c r="J490" s="444">
        <f t="array" ref="J490">IFERROR(INDEX('Retirement Calculator'!J:J,MATCH('Isaac 401k'!N490,'Retirement Calculator'!A:A,0),0),0)</f>
        <v>7820.4732791855868</v>
      </c>
      <c r="K490" s="444">
        <f t="shared" ca="1" si="27"/>
        <v>7863.7027817716189</v>
      </c>
      <c r="L490" s="444">
        <f t="shared" ca="1" si="28"/>
        <v>1895152.3704069601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1895152.3704069601</v>
      </c>
      <c r="J491" s="444">
        <f t="array" ref="J491">IFERROR(INDEX('Retirement Calculator'!J:J,MATCH('Isaac 401k'!N491,'Retirement Calculator'!A:A,0),0),0)</f>
        <v>7820.4732791855868</v>
      </c>
      <c r="K491" s="444">
        <f t="shared" ca="1" si="27"/>
        <v>7863.8829046990613</v>
      </c>
      <c r="L491" s="444">
        <f t="shared" ca="1" si="28"/>
        <v>1895195.7800324736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1895195.7800324736</v>
      </c>
      <c r="J492" s="444">
        <f t="array" ref="J492">IFERROR(INDEX('Retirement Calculator'!J:J,MATCH('Isaac 401k'!N492,'Retirement Calculator'!A:A,0),0),0)</f>
        <v>7820.4732791855868</v>
      </c>
      <c r="K492" s="444">
        <f t="shared" ca="1" si="27"/>
        <v>7864.0637781387004</v>
      </c>
      <c r="L492" s="444">
        <f t="shared" ca="1" si="28"/>
        <v>1895239.3705314267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1895239.3705314267</v>
      </c>
      <c r="J493" s="444">
        <f t="array" ref="J493">IFERROR(INDEX('Retirement Calculator'!J:J,MATCH('Isaac 401k'!N493,'Retirement Calculator'!A:A,0),0),0)</f>
        <v>7820.4732791855868</v>
      </c>
      <c r="K493" s="444">
        <f t="shared" ca="1" si="27"/>
        <v>7864.2454052176718</v>
      </c>
      <c r="L493" s="444">
        <f t="shared" ca="1" si="28"/>
        <v>1895283.1426574588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1895283.1426574588</v>
      </c>
      <c r="J494" s="444">
        <f t="array" ref="J494">IFERROR(INDEX('Retirement Calculator'!J:J,MATCH('Isaac 401k'!N494,'Retirement Calculator'!A:A,0),0),0)</f>
        <v>7820.4732791855868</v>
      </c>
      <c r="K494" s="444">
        <f t="shared" ca="1" si="27"/>
        <v>7864.4277890761368</v>
      </c>
      <c r="L494" s="444">
        <f t="shared" ca="1" si="28"/>
        <v>1895327.0971673494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1895327.0971673494</v>
      </c>
      <c r="J495" s="444">
        <f t="array" ref="J495">IFERROR(INDEX('Retirement Calculator'!J:J,MATCH('Isaac 401k'!N495,'Retirement Calculator'!A:A,0),0),0)</f>
        <v>7820.4732791855868</v>
      </c>
      <c r="K495" s="444">
        <f t="shared" ca="1" si="27"/>
        <v>7864.6109328673492</v>
      </c>
      <c r="L495" s="444">
        <f t="shared" ca="1" si="28"/>
        <v>1895371.2348210311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1895371.2348210311</v>
      </c>
      <c r="J496" s="444">
        <f t="array" ref="J496">IFERROR(INDEX('Retirement Calculator'!J:J,MATCH('Isaac 401k'!N496,'Retirement Calculator'!A:A,0),0),0)</f>
        <v>7820.4732791855868</v>
      </c>
      <c r="K496" s="444">
        <f t="shared" ca="1" si="27"/>
        <v>7864.7948397576893</v>
      </c>
      <c r="L496" s="444">
        <f t="shared" ca="1" si="28"/>
        <v>1895415.5563816032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1895415.5563816032</v>
      </c>
      <c r="J497" s="444">
        <f t="array" ref="J497">IFERROR(INDEX('Retirement Calculator'!J:J,MATCH('Isaac 401k'!N497,'Retirement Calculator'!A:A,0),0),0)</f>
        <v>7820.4732791855868</v>
      </c>
      <c r="K497" s="444">
        <f t="shared" ca="1" si="27"/>
        <v>7864.9795129267404</v>
      </c>
      <c r="L497" s="444">
        <f t="shared" ca="1" si="28"/>
        <v>1895460.0626153443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1895460.0626153443</v>
      </c>
      <c r="J498" s="444">
        <f t="array" ref="J498">IFERROR(INDEX('Retirement Calculator'!J:J,MATCH('Isaac 401k'!N498,'Retirement Calculator'!A:A,0),0),0)</f>
        <v>7820.4732791855868</v>
      </c>
      <c r="K498" s="444">
        <f t="shared" ca="1" si="27"/>
        <v>7865.1649555673275</v>
      </c>
      <c r="L498" s="444">
        <f t="shared" ca="1" si="28"/>
        <v>1895504.754291726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1895504.754291726</v>
      </c>
      <c r="J499" s="444">
        <f t="array" ref="J499">IFERROR(INDEX('Retirement Calculator'!J:J,MATCH('Isaac 401k'!N499,'Retirement Calculator'!A:A,0),0),0)</f>
        <v>7820.4732791855868</v>
      </c>
      <c r="K499" s="444">
        <f t="shared" ca="1" si="27"/>
        <v>7865.3511708855849</v>
      </c>
      <c r="L499" s="444">
        <f t="shared" ca="1" si="28"/>
        <v>1895549.6321834261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1895549.6321834261</v>
      </c>
      <c r="J500" s="444">
        <f t="array" ref="J500">IFERROR(INDEX('Retirement Calculator'!J:J,MATCH('Isaac 401k'!N500,'Retirement Calculator'!A:A,0),0),0)</f>
        <v>7820.4732791855868</v>
      </c>
      <c r="K500" s="444">
        <f t="shared" ca="1" si="27"/>
        <v>7865.538162101001</v>
      </c>
      <c r="L500" s="444">
        <f t="shared" ca="1" si="28"/>
        <v>1895594.6970663415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1895594.6970663415</v>
      </c>
      <c r="J501" s="444">
        <f t="array" ref="J501">IFERROR(INDEX('Retirement Calculator'!J:J,MATCH('Isaac 401k'!N501,'Retirement Calculator'!A:A,0),0),0)</f>
        <v>7820.4732791855868</v>
      </c>
      <c r="K501" s="444">
        <f t="shared" ca="1" si="27"/>
        <v>7865.7259324464821</v>
      </c>
      <c r="L501" s="444">
        <f t="shared" ca="1" si="28"/>
        <v>1895639.9497196025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1895639.9497196025</v>
      </c>
      <c r="J502" s="444">
        <f t="array" ref="J502">IFERROR(INDEX('Retirement Calculator'!J:J,MATCH('Isaac 401k'!N502,'Retirement Calculator'!A:A,0),0),0)</f>
        <v>7820.4732791855868</v>
      </c>
      <c r="K502" s="444">
        <f t="shared" ca="1" si="27"/>
        <v>7865.9144851684041</v>
      </c>
      <c r="L502" s="444">
        <f t="shared" ca="1" si="28"/>
        <v>1895685.3909255853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1895685.3909255853</v>
      </c>
      <c r="J503" s="444">
        <f t="array" ref="J503">IFERROR(INDEX('Retirement Calculator'!J:J,MATCH('Isaac 401k'!N503,'Retirement Calculator'!A:A,0),0),0)</f>
        <v>7820.4732791855868</v>
      </c>
      <c r="K503" s="444">
        <f t="shared" ca="1" si="27"/>
        <v>7866.1038235266651</v>
      </c>
      <c r="L503" s="444">
        <f t="shared" ca="1" si="28"/>
        <v>1895731.0214699265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1895731.0214699265</v>
      </c>
      <c r="J504" s="444">
        <f t="array" ref="J504">IFERROR(INDEX('Retirement Calculator'!J:J,MATCH('Isaac 401k'!N504,'Retirement Calculator'!A:A,0),0),0)</f>
        <v>7820.4732791855868</v>
      </c>
      <c r="K504" s="444">
        <f t="shared" ca="1" si="27"/>
        <v>7866.2939507947531</v>
      </c>
      <c r="L504" s="444">
        <f t="shared" ca="1" si="28"/>
        <v>1895776.8421415356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1895776.8421415356</v>
      </c>
      <c r="J505" s="444">
        <f t="array" ref="J505">IFERROR(INDEX('Retirement Calculator'!J:J,MATCH('Isaac 401k'!N505,'Retirement Calculator'!A:A,0),0),0)</f>
        <v>7820.4732791855868</v>
      </c>
      <c r="K505" s="444">
        <f t="shared" ca="1" si="27"/>
        <v>7866.4848702597919</v>
      </c>
      <c r="L505" s="444">
        <f t="shared" ca="1" si="28"/>
        <v>1895822.8537326099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1895822.8537326099</v>
      </c>
      <c r="J506" s="444">
        <f t="array" ref="J506">IFERROR(INDEX('Retirement Calculator'!J:J,MATCH('Isaac 401k'!N506,'Retirement Calculator'!A:A,0),0),0)</f>
        <v>7820.4732791855868</v>
      </c>
      <c r="K506" s="444">
        <f t="shared" ca="1" si="27"/>
        <v>7866.6765852225999</v>
      </c>
      <c r="L506" s="444">
        <f t="shared" ca="1" si="28"/>
        <v>1895869.0570386469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1895869.0570386469</v>
      </c>
      <c r="J507" s="444">
        <f t="array" ref="J507">IFERROR(INDEX('Retirement Calculator'!J:J,MATCH('Isaac 401k'!N507,'Retirement Calculator'!A:A,0),0),0)</f>
        <v>7820.4732791855868</v>
      </c>
      <c r="K507" s="444">
        <f t="shared" ca="1" si="27"/>
        <v>7866.8690989977549</v>
      </c>
      <c r="L507" s="444">
        <f t="shared" ca="1" si="28"/>
        <v>1895915.452858459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1895915.452858459</v>
      </c>
      <c r="J508" s="444">
        <f t="array" ref="J508">IFERROR(INDEX('Retirement Calculator'!J:J,MATCH('Isaac 401k'!N508,'Retirement Calculator'!A:A,0),0),0)</f>
        <v>7820.4732791855868</v>
      </c>
      <c r="K508" s="444">
        <f t="shared" ca="1" si="27"/>
        <v>7867.0624149136393</v>
      </c>
      <c r="L508" s="444">
        <f t="shared" ca="1" si="28"/>
        <v>1895962.041994187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1895962.041994187</v>
      </c>
      <c r="J509" s="444">
        <f t="array" ref="J509">IFERROR(INDEX('Retirement Calculator'!J:J,MATCH('Isaac 401k'!N509,'Retirement Calculator'!A:A,0),0),0)</f>
        <v>7820.4732791855868</v>
      </c>
      <c r="K509" s="444">
        <f t="shared" ca="1" si="27"/>
        <v>7867.2565363125059</v>
      </c>
      <c r="L509" s="444">
        <f t="shared" ca="1" si="28"/>
        <v>1896008.8252513139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1896008.8252513139</v>
      </c>
      <c r="J510" s="444">
        <f t="array" ref="J510">IFERROR(INDEX('Retirement Calculator'!J:J,MATCH('Isaac 401k'!N510,'Retirement Calculator'!A:A,0),0),0)</f>
        <v>7820.4732791855868</v>
      </c>
      <c r="K510" s="444">
        <f t="shared" ca="1" si="27"/>
        <v>7867.4514665505349</v>
      </c>
      <c r="L510" s="444">
        <f t="shared" ca="1" si="28"/>
        <v>1896055.8034386788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1896055.8034386788</v>
      </c>
      <c r="J511" s="444">
        <f t="array" ref="J511">IFERROR(INDEX('Retirement Calculator'!J:J,MATCH('Isaac 401k'!N511,'Retirement Calculator'!A:A,0),0),0)</f>
        <v>7820.4732791855868</v>
      </c>
      <c r="K511" s="444">
        <f t="shared" ca="1" si="27"/>
        <v>7867.6472089978879</v>
      </c>
      <c r="L511" s="444">
        <f t="shared" ca="1" si="28"/>
        <v>1896102.9773684912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1896102.9773684912</v>
      </c>
      <c r="J512" s="444">
        <f t="array" ref="J512">IFERROR(INDEX('Retirement Calculator'!J:J,MATCH('Isaac 401k'!N512,'Retirement Calculator'!A:A,0),0),0)</f>
        <v>7820.4732791855868</v>
      </c>
      <c r="K512" s="444">
        <f t="shared" ca="1" si="27"/>
        <v>7867.8437670387748</v>
      </c>
      <c r="L512" s="444">
        <f t="shared" ca="1" si="28"/>
        <v>1896150.3478563444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1896150.3478563444</v>
      </c>
      <c r="J513" s="444">
        <f t="array" ref="J513">IFERROR(INDEX('Retirement Calculator'!J:J,MATCH('Isaac 401k'!N513,'Retirement Calculator'!A:A,0),0),0)</f>
        <v>7820.4732791855868</v>
      </c>
      <c r="K513" s="444">
        <f t="shared" ca="1" si="27"/>
        <v>7868.0411440714952</v>
      </c>
      <c r="L513" s="444">
        <f t="shared" ca="1" si="28"/>
        <v>1896197.9157212302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1896197.9157212302</v>
      </c>
      <c r="J514" s="444">
        <f t="array" ref="J514">IFERROR(INDEX('Retirement Calculator'!J:J,MATCH('Isaac 401k'!N514,'Retirement Calculator'!A:A,0),0),0)</f>
        <v>7820.4732791855868</v>
      </c>
      <c r="K514" s="444">
        <f t="shared" ca="1" si="27"/>
        <v>7868.2393435085187</v>
      </c>
      <c r="L514" s="444">
        <f t="shared" ca="1" si="28"/>
        <v>1896245.6817855532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1896245.6817855532</v>
      </c>
      <c r="J515" s="444">
        <f t="array" ref="J515">IFERROR(INDEX('Retirement Calculator'!J:J,MATCH('Isaac 401k'!N515,'Retirement Calculator'!A:A,0),0),0)</f>
        <v>7820.4732791855868</v>
      </c>
      <c r="K515" s="444">
        <f t="shared" ca="1" si="27"/>
        <v>7868.4383687765321</v>
      </c>
      <c r="L515" s="444">
        <f t="shared" ca="1" si="28"/>
        <v>1896293.6468751442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1896293.6468751442</v>
      </c>
      <c r="J516" s="444">
        <f t="array" ref="J516">IFERROR(INDEX('Retirement Calculator'!J:J,MATCH('Isaac 401k'!N516,'Retirement Calculator'!A:A,0),0),0)</f>
        <v>7820.4732791855868</v>
      </c>
      <c r="K516" s="444">
        <f t="shared" ca="1" si="27"/>
        <v>7868.638223316495</v>
      </c>
      <c r="L516" s="444">
        <f t="shared" ca="1" si="28"/>
        <v>1896341.8118192751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1896341.8118192751</v>
      </c>
      <c r="J517" s="444">
        <f t="array" ref="J517">IFERROR(INDEX('Retirement Calculator'!J:J,MATCH('Isaac 401k'!N517,'Retirement Calculator'!A:A,0),0),0)</f>
        <v>7820.4732791855868</v>
      </c>
      <c r="K517" s="444">
        <f t="shared" ca="1" si="27"/>
        <v>7868.8389105837059</v>
      </c>
      <c r="L517" s="444">
        <f t="shared" ca="1" si="28"/>
        <v>1896390.1774506732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1896390.1774506732</v>
      </c>
      <c r="J518" s="444">
        <f t="array" ref="J518">IFERROR(INDEX('Retirement Calculator'!J:J,MATCH('Isaac 401k'!N518,'Retirement Calculator'!A:A,0),0),0)</f>
        <v>7820.4732791855868</v>
      </c>
      <c r="K518" s="444">
        <f t="shared" ref="K518:K772" ca="1" si="53">IPMT(M518/12,1,12,-I518+J518,,0)</f>
        <v>7869.0404340478635</v>
      </c>
      <c r="L518" s="444">
        <f t="shared" ref="L518:L772" ca="1" si="54">I518-J518+K518</f>
        <v>1896438.7446055354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1896438.7446055354</v>
      </c>
      <c r="J519" s="444">
        <f t="array" ref="J519">IFERROR(INDEX('Retirement Calculator'!J:J,MATCH('Isaac 401k'!N519,'Retirement Calculator'!A:A,0),0),0)</f>
        <v>7820.4732791855868</v>
      </c>
      <c r="K519" s="444">
        <f t="shared" ca="1" si="53"/>
        <v>7869.2427971931238</v>
      </c>
      <c r="L519" s="444">
        <f t="shared" ca="1" si="54"/>
        <v>1896487.5141235429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1896487.5141235429</v>
      </c>
      <c r="J520" s="444">
        <f t="array" ref="J520">IFERROR(INDEX('Retirement Calculator'!J:J,MATCH('Isaac 401k'!N520,'Retirement Calculator'!A:A,0),0),0)</f>
        <v>7820.4732791855868</v>
      </c>
      <c r="K520" s="444">
        <f t="shared" ca="1" si="53"/>
        <v>7869.4460035181555</v>
      </c>
      <c r="L520" s="444">
        <f t="shared" ca="1" si="54"/>
        <v>1896536.4868478754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1896536.4868478754</v>
      </c>
      <c r="J521" s="444">
        <f t="array" ref="J521">IFERROR(INDEX('Retirement Calculator'!J:J,MATCH('Isaac 401k'!N521,'Retirement Calculator'!A:A,0),0),0)</f>
        <v>7820.4732791855868</v>
      </c>
      <c r="K521" s="444">
        <f t="shared" ca="1" si="53"/>
        <v>7869.6500565362076</v>
      </c>
      <c r="L521" s="444">
        <f t="shared" ca="1" si="54"/>
        <v>1896585.6636252261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1896585.6636252261</v>
      </c>
      <c r="J522" s="444">
        <f t="array" ref="J522">IFERROR(INDEX('Retirement Calculator'!J:J,MATCH('Isaac 401k'!N522,'Retirement Calculator'!A:A,0),0),0)</f>
        <v>7820.4732791855868</v>
      </c>
      <c r="K522" s="444">
        <f t="shared" ca="1" si="53"/>
        <v>7869.8549597751689</v>
      </c>
      <c r="L522" s="444">
        <f t="shared" ca="1" si="54"/>
        <v>1896635.0453058158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1896635.0453058158</v>
      </c>
      <c r="J523" s="444">
        <f t="array" ref="J523">IFERROR(INDEX('Retirement Calculator'!J:J,MATCH('Isaac 401k'!N523,'Retirement Calculator'!A:A,0),0),0)</f>
        <v>7820.4732791855868</v>
      </c>
      <c r="K523" s="444">
        <f t="shared" ca="1" si="53"/>
        <v>7870.0607167776243</v>
      </c>
      <c r="L523" s="444">
        <f t="shared" ca="1" si="54"/>
        <v>1896684.6327434077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1896684.6327434077</v>
      </c>
      <c r="J524" s="444">
        <f t="array" ref="J524">IFERROR(INDEX('Retirement Calculator'!J:J,MATCH('Isaac 401k'!N524,'Retirement Calculator'!A:A,0),0),0)</f>
        <v>7820.4732791855868</v>
      </c>
      <c r="K524" s="444">
        <f t="shared" ca="1" si="53"/>
        <v>7870.2673311009257</v>
      </c>
      <c r="L524" s="444">
        <f t="shared" ca="1" si="54"/>
        <v>1896734.4267953231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1896734.4267953231</v>
      </c>
      <c r="J525" s="444">
        <f t="array" ref="J525">IFERROR(INDEX('Retirement Calculator'!J:J,MATCH('Isaac 401k'!N525,'Retirement Calculator'!A:A,0),0),0)</f>
        <v>7820.4732791855868</v>
      </c>
      <c r="K525" s="444">
        <f t="shared" ca="1" si="53"/>
        <v>7870.4748063172401</v>
      </c>
      <c r="L525" s="444">
        <f t="shared" ca="1" si="54"/>
        <v>1896784.4283224547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1896784.4283224547</v>
      </c>
      <c r="J526" s="444">
        <f t="array" ref="J526">IFERROR(INDEX('Retirement Calculator'!J:J,MATCH('Isaac 401k'!N526,'Retirement Calculator'!A:A,0),0),0)</f>
        <v>7820.4732791855868</v>
      </c>
      <c r="K526" s="444">
        <f t="shared" ca="1" si="53"/>
        <v>7870.68314601362</v>
      </c>
      <c r="L526" s="444">
        <f t="shared" ca="1" si="54"/>
        <v>1896834.6381892827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1896834.6381892827</v>
      </c>
      <c r="J527" s="444">
        <f t="array" ref="J527">IFERROR(INDEX('Retirement Calculator'!J:J,MATCH('Isaac 401k'!N527,'Retirement Calculator'!A:A,0),0),0)</f>
        <v>7820.4732791855868</v>
      </c>
      <c r="K527" s="444">
        <f t="shared" ca="1" si="53"/>
        <v>7870.8923537920718</v>
      </c>
      <c r="L527" s="444">
        <f t="shared" ca="1" si="54"/>
        <v>1896885.0572638891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1896885.0572638891</v>
      </c>
      <c r="J528" s="444">
        <f t="array" ref="J528">IFERROR(INDEX('Retirement Calculator'!J:J,MATCH('Isaac 401k'!N528,'Retirement Calculator'!A:A,0),0),0)</f>
        <v>7820.4732791855868</v>
      </c>
      <c r="K528" s="444">
        <f t="shared" ca="1" si="53"/>
        <v>7871.1024332695979</v>
      </c>
      <c r="L528" s="444">
        <f t="shared" ca="1" si="54"/>
        <v>1896935.6864179731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1896935.6864179731</v>
      </c>
      <c r="J529" s="444">
        <f t="array" ref="J529">IFERROR(INDEX('Retirement Calculator'!J:J,MATCH('Isaac 401k'!N529,'Retirement Calculator'!A:A,0),0),0)</f>
        <v>7820.4732791855868</v>
      </c>
      <c r="K529" s="444">
        <f t="shared" ca="1" si="53"/>
        <v>7871.3133880782816</v>
      </c>
      <c r="L529" s="444">
        <f t="shared" ca="1" si="54"/>
        <v>1896986.5265268658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1896986.5265268658</v>
      </c>
      <c r="J530" s="444">
        <f t="array" ref="J530">IFERROR(INDEX('Retirement Calculator'!J:J,MATCH('Isaac 401k'!N530,'Retirement Calculator'!A:A,0),0),0)</f>
        <v>7820.4732791855868</v>
      </c>
      <c r="K530" s="444">
        <f t="shared" ca="1" si="53"/>
        <v>7871.5252218653341</v>
      </c>
      <c r="L530" s="444">
        <f t="shared" ca="1" si="54"/>
        <v>1897037.5784695456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1897037.5784695456</v>
      </c>
      <c r="J531" s="444">
        <f t="array" ref="J531">IFERROR(INDEX('Retirement Calculator'!J:J,MATCH('Isaac 401k'!N531,'Retirement Calculator'!A:A,0),0),0)</f>
        <v>7820.4732791855868</v>
      </c>
      <c r="K531" s="444">
        <f t="shared" ca="1" si="53"/>
        <v>7871.7379382931667</v>
      </c>
      <c r="L531" s="444">
        <f t="shared" ca="1" si="54"/>
        <v>1897088.8431286532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1897088.8431286532</v>
      </c>
      <c r="J532" s="444">
        <f t="array" ref="J532">IFERROR(INDEX('Retirement Calculator'!J:J,MATCH('Isaac 401k'!N532,'Retirement Calculator'!A:A,0),0),0)</f>
        <v>7820.4732791855868</v>
      </c>
      <c r="K532" s="444">
        <f t="shared" ca="1" si="53"/>
        <v>7871.9515410394488</v>
      </c>
      <c r="L532" s="444">
        <f t="shared" ca="1" si="54"/>
        <v>1897140.321390507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1897140.321390507</v>
      </c>
      <c r="J533" s="444">
        <f t="array" ref="J533">IFERROR(INDEX('Retirement Calculator'!J:J,MATCH('Isaac 401k'!N533,'Retirement Calculator'!A:A,0),0),0)</f>
        <v>7820.4732791855868</v>
      </c>
      <c r="K533" s="444">
        <f t="shared" ca="1" si="53"/>
        <v>7872.1660337971725</v>
      </c>
      <c r="L533" s="444">
        <f t="shared" ca="1" si="54"/>
        <v>1897192.0141451187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1897192.0141451187</v>
      </c>
      <c r="J534" s="444">
        <f t="array" ref="J534">IFERROR(INDEX('Retirement Calculator'!J:J,MATCH('Isaac 401k'!N534,'Retirement Calculator'!A:A,0),0),0)</f>
        <v>7820.4732791855868</v>
      </c>
      <c r="K534" s="444">
        <f t="shared" ca="1" si="53"/>
        <v>7872.3814202747217</v>
      </c>
      <c r="L534" s="444">
        <f t="shared" ca="1" si="54"/>
        <v>1897243.9222862078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1897243.9222862078</v>
      </c>
      <c r="J535" s="444">
        <f t="array" ref="J535">IFERROR(INDEX('Retirement Calculator'!J:J,MATCH('Isaac 401k'!N535,'Retirement Calculator'!A:A,0),0),0)</f>
        <v>7820.4732791855868</v>
      </c>
      <c r="K535" s="444">
        <f t="shared" ca="1" si="53"/>
        <v>7872.5977041959268</v>
      </c>
      <c r="L535" s="444">
        <f t="shared" ca="1" si="54"/>
        <v>1897296.0467112181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1897296.0467112181</v>
      </c>
      <c r="J536" s="444">
        <f t="array" ref="J536">IFERROR(INDEX('Retirement Calculator'!J:J,MATCH('Isaac 401k'!N536,'Retirement Calculator'!A:A,0),0),0)</f>
        <v>7820.4732791855868</v>
      </c>
      <c r="K536" s="444">
        <f t="shared" ca="1" si="53"/>
        <v>7872.8148893001344</v>
      </c>
      <c r="L536" s="444">
        <f t="shared" ca="1" si="54"/>
        <v>1897348.3883213326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1897348.3883213326</v>
      </c>
      <c r="J537" s="444">
        <f t="array" ref="J537">IFERROR(INDEX('Retirement Calculator'!J:J,MATCH('Isaac 401k'!N537,'Retirement Calculator'!A:A,0),0),0)</f>
        <v>7820.4732791855868</v>
      </c>
      <c r="K537" s="444">
        <f t="shared" ca="1" si="53"/>
        <v>7873.0329793422798</v>
      </c>
      <c r="L537" s="444">
        <f t="shared" ca="1" si="54"/>
        <v>1897400.9480214894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1897400.9480214894</v>
      </c>
      <c r="J538" s="444">
        <f t="array" ref="J538">IFERROR(INDEX('Retirement Calculator'!J:J,MATCH('Isaac 401k'!N538,'Retirement Calculator'!A:A,0),0),0)</f>
        <v>7820.4732791855868</v>
      </c>
      <c r="K538" s="444">
        <f t="shared" ca="1" si="53"/>
        <v>7873.2519780929324</v>
      </c>
      <c r="L538" s="444">
        <f t="shared" ca="1" si="54"/>
        <v>1897453.7267203967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1897453.7267203967</v>
      </c>
      <c r="J539" s="444">
        <f t="array" ref="J539">IFERROR(INDEX('Retirement Calculator'!J:J,MATCH('Isaac 401k'!N539,'Retirement Calculator'!A:A,0),0),0)</f>
        <v>7820.4732791855868</v>
      </c>
      <c r="K539" s="444">
        <f t="shared" ca="1" si="53"/>
        <v>7873.4718893383797</v>
      </c>
      <c r="L539" s="444">
        <f t="shared" ca="1" si="54"/>
        <v>1897506.7253305495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1897506.7253305495</v>
      </c>
      <c r="J540" s="444">
        <f t="array" ref="J540">IFERROR(INDEX('Retirement Calculator'!J:J,MATCH('Isaac 401k'!N540,'Retirement Calculator'!A:A,0),0),0)</f>
        <v>7820.4732791855868</v>
      </c>
      <c r="K540" s="444">
        <f t="shared" ca="1" si="53"/>
        <v>7873.6927168806833</v>
      </c>
      <c r="L540" s="444">
        <f t="shared" ca="1" si="54"/>
        <v>1897559.9447682446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1897559.9447682446</v>
      </c>
      <c r="J541" s="444">
        <f t="array" ref="J541">IFERROR(INDEX('Retirement Calculator'!J:J,MATCH('Isaac 401k'!N541,'Retirement Calculator'!A:A,0),0),0)</f>
        <v>7820.4732791855868</v>
      </c>
      <c r="K541" s="444">
        <f t="shared" ca="1" si="53"/>
        <v>7873.9144645377455</v>
      </c>
      <c r="L541" s="444">
        <f t="shared" ca="1" si="54"/>
        <v>1897613.3859535968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1897613.3859535968</v>
      </c>
      <c r="J542" s="444">
        <f t="array" ref="J542">IFERROR(INDEX('Retirement Calculator'!J:J,MATCH('Isaac 401k'!N542,'Retirement Calculator'!A:A,0),0),0)</f>
        <v>7820.4732791855868</v>
      </c>
      <c r="K542" s="444">
        <f t="shared" ca="1" si="53"/>
        <v>7874.1371361433803</v>
      </c>
      <c r="L542" s="444">
        <f t="shared" ca="1" si="54"/>
        <v>1897667.0498105546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1897667.0498105546</v>
      </c>
      <c r="J543" s="444">
        <f t="array" ref="J543">IFERROR(INDEX('Retirement Calculator'!J:J,MATCH('Isaac 401k'!N543,'Retirement Calculator'!A:A,0),0),0)</f>
        <v>7820.4732791855868</v>
      </c>
      <c r="K543" s="444">
        <f t="shared" ca="1" si="53"/>
        <v>7874.3607355473705</v>
      </c>
      <c r="L543" s="444">
        <f t="shared" ca="1" si="54"/>
        <v>1897720.9372669163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1897720.9372669163</v>
      </c>
      <c r="J544" s="444">
        <f t="array" ref="J544">IFERROR(INDEX('Retirement Calculator'!J:J,MATCH('Isaac 401k'!N544,'Retirement Calculator'!A:A,0),0),0)</f>
        <v>7820.4732791855868</v>
      </c>
      <c r="K544" s="444">
        <f t="shared" ca="1" si="53"/>
        <v>7874.5852666155442</v>
      </c>
      <c r="L544" s="444">
        <f t="shared" ca="1" si="54"/>
        <v>1897775.0492543462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1897775.0492543462</v>
      </c>
      <c r="J545" s="444">
        <f t="array" ref="J545">IFERROR(INDEX('Retirement Calculator'!J:J,MATCH('Isaac 401k'!N545,'Retirement Calculator'!A:A,0),0),0)</f>
        <v>7820.4732791855868</v>
      </c>
      <c r="K545" s="444">
        <f t="shared" ca="1" si="53"/>
        <v>7874.810733229835</v>
      </c>
      <c r="L545" s="444">
        <f t="shared" ca="1" si="54"/>
        <v>1897829.3867083904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1897829.3867083904</v>
      </c>
      <c r="J546" s="444">
        <f t="array" ref="J546">IFERROR(INDEX('Retirement Calculator'!J:J,MATCH('Isaac 401k'!N546,'Retirement Calculator'!A:A,0),0),0)</f>
        <v>7820.4732791855868</v>
      </c>
      <c r="K546" s="444">
        <f t="shared" ca="1" si="53"/>
        <v>7875.0371392883535</v>
      </c>
      <c r="L546" s="444">
        <f t="shared" ca="1" si="54"/>
        <v>1897883.9505684932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1897883.9505684932</v>
      </c>
      <c r="J547" s="444">
        <f t="array" ref="J547">IFERROR(INDEX('Retirement Calculator'!J:J,MATCH('Isaac 401k'!N547,'Retirement Calculator'!A:A,0),0),0)</f>
        <v>7820.4732791855868</v>
      </c>
      <c r="K547" s="444">
        <f t="shared" ca="1" si="53"/>
        <v>7875.2644887054485</v>
      </c>
      <c r="L547" s="444">
        <f t="shared" ca="1" si="54"/>
        <v>1897938.7417780131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1897938.7417780131</v>
      </c>
      <c r="J548" s="444">
        <f t="array" ref="J548">IFERROR(INDEX('Retirement Calculator'!J:J,MATCH('Isaac 401k'!N548,'Retirement Calculator'!A:A,0),0),0)</f>
        <v>7820.4732791855868</v>
      </c>
      <c r="K548" s="444">
        <f t="shared" ca="1" si="53"/>
        <v>7875.4927854117814</v>
      </c>
      <c r="L548" s="444">
        <f t="shared" ca="1" si="54"/>
        <v>1897993.7612842394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1897993.7612842394</v>
      </c>
      <c r="J549" s="444">
        <f t="array" ref="J549">IFERROR(INDEX('Retirement Calculator'!J:J,MATCH('Isaac 401k'!N549,'Retirement Calculator'!A:A,0),0),0)</f>
        <v>7820.4732791855868</v>
      </c>
      <c r="K549" s="444">
        <f t="shared" ca="1" si="53"/>
        <v>7875.722033354391</v>
      </c>
      <c r="L549" s="444">
        <f t="shared" ca="1" si="54"/>
        <v>1898049.0100384082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1898049.0100384082</v>
      </c>
      <c r="J550" s="444">
        <f t="array" ref="J550">IFERROR(INDEX('Retirement Calculator'!J:J,MATCH('Isaac 401k'!N550,'Retirement Calculator'!A:A,0),0),0)</f>
        <v>7820.4732791855868</v>
      </c>
      <c r="K550" s="444">
        <f t="shared" ca="1" si="53"/>
        <v>7875.9522364967615</v>
      </c>
      <c r="L550" s="444">
        <f t="shared" ca="1" si="54"/>
        <v>1898104.4889957195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1898104.4889957195</v>
      </c>
      <c r="J551" s="444">
        <f t="array" ref="J551">IFERROR(INDEX('Retirement Calculator'!J:J,MATCH('Isaac 401k'!N551,'Retirement Calculator'!A:A,0),0),0)</f>
        <v>7820.4732791855868</v>
      </c>
      <c r="K551" s="444">
        <f t="shared" ca="1" si="53"/>
        <v>7876.183398818891</v>
      </c>
      <c r="L551" s="444">
        <f t="shared" ca="1" si="54"/>
        <v>1898160.1991153527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1898160.1991153527</v>
      </c>
      <c r="J552" s="444">
        <f t="array" ref="J552">IFERROR(INDEX('Retirement Calculator'!J:J,MATCH('Isaac 401k'!N552,'Retirement Calculator'!A:A,0),0),0)</f>
        <v>7820.4732791855868</v>
      </c>
      <c r="K552" s="444">
        <f t="shared" ca="1" si="53"/>
        <v>7876.4155243173618</v>
      </c>
      <c r="L552" s="444">
        <f t="shared" ca="1" si="54"/>
        <v>1898216.1413604845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1898216.1413604845</v>
      </c>
      <c r="J553" s="444">
        <f t="array" ref="J553">IFERROR(INDEX('Retirement Calculator'!J:J,MATCH('Isaac 401k'!N553,'Retirement Calculator'!A:A,0),0),0)</f>
        <v>7820.4732791855868</v>
      </c>
      <c r="K553" s="444">
        <f t="shared" ca="1" si="53"/>
        <v>7876.6486170054122</v>
      </c>
      <c r="L553" s="444">
        <f t="shared" ca="1" si="54"/>
        <v>1898272.3166983044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1898272.3166983044</v>
      </c>
      <c r="J554" s="444">
        <f t="array" ref="J554">IFERROR(INDEX('Retirement Calculator'!J:J,MATCH('Isaac 401k'!N554,'Retirement Calculator'!A:A,0),0),0)</f>
        <v>7820.4732791855868</v>
      </c>
      <c r="K554" s="444">
        <f t="shared" ca="1" si="53"/>
        <v>7876.8826809129941</v>
      </c>
      <c r="L554" s="444">
        <f t="shared" ca="1" si="54"/>
        <v>1898328.7261000318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1898328.7261000318</v>
      </c>
      <c r="J555" s="444">
        <f t="array" ref="J555">IFERROR(INDEX('Retirement Calculator'!J:J,MATCH('Isaac 401k'!N555,'Retirement Calculator'!A:A,0),0),0)</f>
        <v>7820.4732791855868</v>
      </c>
      <c r="K555" s="444">
        <f t="shared" ca="1" si="53"/>
        <v>7877.1177200868588</v>
      </c>
      <c r="L555" s="444">
        <f t="shared" ca="1" si="54"/>
        <v>1898385.370540933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1898385.370540933</v>
      </c>
      <c r="J556" s="444">
        <f t="array" ref="J556">IFERROR(INDEX('Retirement Calculator'!J:J,MATCH('Isaac 401k'!N556,'Retirement Calculator'!A:A,0),0),0)</f>
        <v>7820.4732791855868</v>
      </c>
      <c r="K556" s="444">
        <f t="shared" ca="1" si="53"/>
        <v>7877.3537385906138</v>
      </c>
      <c r="L556" s="444">
        <f t="shared" ca="1" si="54"/>
        <v>1898442.251000338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1898442.251000338</v>
      </c>
      <c r="J557" s="444">
        <f t="array" ref="J557">IFERROR(INDEX('Retirement Calculator'!J:J,MATCH('Isaac 401k'!N557,'Retirement Calculator'!A:A,0),0),0)</f>
        <v>7820.4732791855868</v>
      </c>
      <c r="K557" s="444">
        <f t="shared" ca="1" si="53"/>
        <v>7877.5907405048019</v>
      </c>
      <c r="L557" s="444">
        <f t="shared" ca="1" si="54"/>
        <v>1898499.3684616573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1898499.3684616573</v>
      </c>
      <c r="J558" s="444">
        <f t="array" ref="J558">IFERROR(INDEX('Retirement Calculator'!J:J,MATCH('Isaac 401k'!N558,'Retirement Calculator'!A:A,0),0),0)</f>
        <v>7820.4732791855868</v>
      </c>
      <c r="K558" s="444">
        <f t="shared" ca="1" si="53"/>
        <v>7877.8287299269641</v>
      </c>
      <c r="L558" s="444">
        <f t="shared" ca="1" si="54"/>
        <v>1898556.7239123988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1898556.7239123988</v>
      </c>
      <c r="J559" s="444">
        <f t="array" ref="J559">IFERROR(INDEX('Retirement Calculator'!J:J,MATCH('Isaac 401k'!N559,'Retirement Calculator'!A:A,0),0),0)</f>
        <v>7820.4732791855868</v>
      </c>
      <c r="K559" s="444">
        <f t="shared" ca="1" si="53"/>
        <v>7878.0677109717226</v>
      </c>
      <c r="L559" s="444">
        <f t="shared" ca="1" si="54"/>
        <v>1898614.3183441849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1898614.3183441849</v>
      </c>
      <c r="J560" s="444">
        <f t="array" ref="J560">IFERROR(INDEX('Retirement Calculator'!J:J,MATCH('Isaac 401k'!N560,'Retirement Calculator'!A:A,0),0),0)</f>
        <v>7820.4732791855868</v>
      </c>
      <c r="K560" s="444">
        <f t="shared" ca="1" si="53"/>
        <v>7878.3076877708299</v>
      </c>
      <c r="L560" s="444">
        <f t="shared" ca="1" si="54"/>
        <v>1898672.1527527701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1898672.1527527701</v>
      </c>
      <c r="J561" s="444">
        <f t="array" ref="J561">IFERROR(INDEX('Retirement Calculator'!J:J,MATCH('Isaac 401k'!N561,'Retirement Calculator'!A:A,0),0),0)</f>
        <v>7820.4732791855868</v>
      </c>
      <c r="K561" s="444">
        <f t="shared" ca="1" si="53"/>
        <v>7878.5486644732691</v>
      </c>
      <c r="L561" s="444">
        <f t="shared" ca="1" si="54"/>
        <v>1898730.2281380577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1898730.2281380577</v>
      </c>
      <c r="J562" s="444">
        <f t="array" ref="J562">IFERROR(INDEX('Retirement Calculator'!J:J,MATCH('Isaac 401k'!N562,'Retirement Calculator'!A:A,0),0),0)</f>
        <v>7820.4732791855868</v>
      </c>
      <c r="K562" s="444">
        <f t="shared" ca="1" si="53"/>
        <v>7878.7906452453008</v>
      </c>
      <c r="L562" s="444">
        <f t="shared" ca="1" si="54"/>
        <v>1898788.5455041174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1898788.5455041174</v>
      </c>
      <c r="J563" s="444">
        <f t="array" ref="J563">IFERROR(INDEX('Retirement Calculator'!J:J,MATCH('Isaac 401k'!N563,'Retirement Calculator'!A:A,0),0),0)</f>
        <v>7820.4732791855868</v>
      </c>
      <c r="K563" s="444">
        <f t="shared" ca="1" si="53"/>
        <v>7879.0336342705477</v>
      </c>
      <c r="L563" s="444">
        <f t="shared" ca="1" si="54"/>
        <v>1898847.1058592023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1898847.1058592023</v>
      </c>
      <c r="J564" s="444">
        <f t="array" ref="J564">IFERROR(INDEX('Retirement Calculator'!J:J,MATCH('Isaac 401k'!N564,'Retirement Calculator'!A:A,0),0),0)</f>
        <v>7820.4732791855868</v>
      </c>
      <c r="K564" s="444">
        <f t="shared" ca="1" si="53"/>
        <v>7879.2776357500697</v>
      </c>
      <c r="L564" s="444">
        <f t="shared" ca="1" si="54"/>
        <v>1898905.9102157669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1898905.9102157669</v>
      </c>
      <c r="J565" s="444">
        <f t="array" ref="J565">IFERROR(INDEX('Retirement Calculator'!J:J,MATCH('Isaac 401k'!N565,'Retirement Calculator'!A:A,0),0),0)</f>
        <v>7820.4732791855868</v>
      </c>
      <c r="K565" s="444">
        <f t="shared" ca="1" si="53"/>
        <v>7879.5226539024225</v>
      </c>
      <c r="L565" s="444">
        <f t="shared" ca="1" si="54"/>
        <v>1898964.9595904837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1898964.9595904837</v>
      </c>
      <c r="J566" s="444">
        <f t="array" ref="J566">IFERROR(INDEX('Retirement Calculator'!J:J,MATCH('Isaac 401k'!N566,'Retirement Calculator'!A:A,0),0),0)</f>
        <v>7820.4732791855868</v>
      </c>
      <c r="K566" s="444">
        <f t="shared" ca="1" si="53"/>
        <v>7879.7686929637421</v>
      </c>
      <c r="L566" s="444">
        <f t="shared" ca="1" si="54"/>
        <v>1899024.2550042619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1899024.2550042619</v>
      </c>
      <c r="J567" s="444">
        <f t="array" ref="J567">IFERROR(INDEX('Retirement Calculator'!J:J,MATCH('Isaac 401k'!N567,'Retirement Calculator'!A:A,0),0),0)</f>
        <v>7820.4732791855868</v>
      </c>
      <c r="K567" s="444">
        <f t="shared" ca="1" si="53"/>
        <v>7880.0157571878181</v>
      </c>
      <c r="L567" s="444">
        <f t="shared" ca="1" si="54"/>
        <v>1899083.797482264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1899083.797482264</v>
      </c>
      <c r="J568" s="444">
        <f t="array" ref="J568">IFERROR(INDEX('Retirement Calculator'!J:J,MATCH('Isaac 401k'!N568,'Retirement Calculator'!A:A,0),0),0)</f>
        <v>7820.4732791855868</v>
      </c>
      <c r="K568" s="444">
        <f t="shared" ca="1" si="53"/>
        <v>7880.2638508461587</v>
      </c>
      <c r="L568" s="444">
        <f t="shared" ca="1" si="54"/>
        <v>1899143.5880539245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1899143.5880539245</v>
      </c>
      <c r="J569" s="444">
        <f t="array" ref="J569">IFERROR(INDEX('Retirement Calculator'!J:J,MATCH('Isaac 401k'!N569,'Retirement Calculator'!A:A,0),0),0)</f>
        <v>7820.4732791855868</v>
      </c>
      <c r="K569" s="444">
        <f t="shared" ca="1" si="53"/>
        <v>7880.5129782280783</v>
      </c>
      <c r="L569" s="444">
        <f t="shared" ca="1" si="54"/>
        <v>1899203.6277529669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1899203.6277529669</v>
      </c>
      <c r="J570" s="444">
        <f t="array" ref="J570">IFERROR(INDEX('Retirement Calculator'!J:J,MATCH('Isaac 401k'!N570,'Retirement Calculator'!A:A,0),0),0)</f>
        <v>7820.4732791855868</v>
      </c>
      <c r="K570" s="444">
        <f t="shared" ca="1" si="53"/>
        <v>7880.7631436407555</v>
      </c>
      <c r="L570" s="444">
        <f t="shared" ca="1" si="54"/>
        <v>1899263.9176174221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1899263.9176174221</v>
      </c>
      <c r="J571" s="444">
        <f t="array" ref="J571">IFERROR(INDEX('Retirement Calculator'!J:J,MATCH('Isaac 401k'!N571,'Retirement Calculator'!A:A,0),0),0)</f>
        <v>7820.4732791855868</v>
      </c>
      <c r="K571" s="444">
        <f t="shared" ca="1" si="53"/>
        <v>7881.0143514093188</v>
      </c>
      <c r="L571" s="444">
        <f t="shared" ca="1" si="54"/>
        <v>1899324.4586896459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1899324.4586896459</v>
      </c>
      <c r="J572" s="444">
        <f t="array" ref="J572">IFERROR(INDEX('Retirement Calculator'!J:J,MATCH('Isaac 401k'!N572,'Retirement Calculator'!A:A,0),0),0)</f>
        <v>7820.4732791855868</v>
      </c>
      <c r="K572" s="444">
        <f t="shared" ca="1" si="53"/>
        <v>7881.2666058769173</v>
      </c>
      <c r="L572" s="444">
        <f t="shared" ca="1" si="54"/>
        <v>1899385.2520163371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1899385.2520163371</v>
      </c>
      <c r="J573" s="444">
        <f t="array" ref="J573">IFERROR(INDEX('Retirement Calculator'!J:J,MATCH('Isaac 401k'!N573,'Retirement Calculator'!A:A,0),0),0)</f>
        <v>7820.4732791855868</v>
      </c>
      <c r="K573" s="444">
        <f t="shared" ca="1" si="53"/>
        <v>7881.5199114047982</v>
      </c>
      <c r="L573" s="444">
        <f t="shared" ca="1" si="54"/>
        <v>1899446.2986485562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1899446.2986485562</v>
      </c>
      <c r="J574" s="444">
        <f t="array" ref="J574">IFERROR(INDEX('Retirement Calculator'!J:J,MATCH('Isaac 401k'!N574,'Retirement Calculator'!A:A,0),0),0)</f>
        <v>7820.4732791855868</v>
      </c>
      <c r="K574" s="444">
        <f t="shared" ca="1" si="53"/>
        <v>7881.7742723723777</v>
      </c>
      <c r="L574" s="444">
        <f t="shared" ca="1" si="54"/>
        <v>1899507.5996417431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1899507.5996417431</v>
      </c>
      <c r="J575" s="444">
        <f t="array" ref="J575">IFERROR(INDEX('Retirement Calculator'!J:J,MATCH('Isaac 401k'!N575,'Retirement Calculator'!A:A,0),0),0)</f>
        <v>7820.4732791855868</v>
      </c>
      <c r="K575" s="444">
        <f t="shared" ca="1" si="53"/>
        <v>7882.0296931773219</v>
      </c>
      <c r="L575" s="444">
        <f t="shared" ca="1" si="54"/>
        <v>1899569.156055735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1899569.156055735</v>
      </c>
      <c r="J576" s="444">
        <f t="array" ref="J576">IFERROR(INDEX('Retirement Calculator'!J:J,MATCH('Isaac 401k'!N576,'Retirement Calculator'!A:A,0),0),0)</f>
        <v>7820.4732791855868</v>
      </c>
      <c r="K576" s="444">
        <f t="shared" ca="1" si="53"/>
        <v>7882.2861782356213</v>
      </c>
      <c r="L576" s="444">
        <f t="shared" ca="1" si="54"/>
        <v>1899630.968954785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1899630.968954785</v>
      </c>
      <c r="J577" s="444">
        <f t="array" ref="J577">IFERROR(INDEX('Retirement Calculator'!J:J,MATCH('Isaac 401k'!N577,'Retirement Calculator'!A:A,0),0),0)</f>
        <v>7820.4732791855868</v>
      </c>
      <c r="K577" s="444">
        <f t="shared" ca="1" si="53"/>
        <v>7882.5437319816638</v>
      </c>
      <c r="L577" s="444">
        <f t="shared" ca="1" si="54"/>
        <v>1899693.0394075811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1899693.0394075811</v>
      </c>
      <c r="J578" s="444">
        <f t="array" ref="J578">IFERROR(INDEX('Retirement Calculator'!J:J,MATCH('Isaac 401k'!N578,'Retirement Calculator'!A:A,0),0),0)</f>
        <v>7820.4732791855868</v>
      </c>
      <c r="K578" s="444">
        <f t="shared" ca="1" si="53"/>
        <v>7882.8023588683145</v>
      </c>
      <c r="L578" s="444">
        <f t="shared" ca="1" si="54"/>
        <v>1899755.3684872638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1899755.3684872638</v>
      </c>
      <c r="J579" s="444">
        <f t="array" ref="J579">IFERROR(INDEX('Retirement Calculator'!J:J,MATCH('Isaac 401k'!N579,'Retirement Calculator'!A:A,0),0),0)</f>
        <v>7820.4732791855868</v>
      </c>
      <c r="K579" s="444">
        <f t="shared" ca="1" si="53"/>
        <v>7883.0620633669923</v>
      </c>
      <c r="L579" s="444">
        <f t="shared" ca="1" si="54"/>
        <v>1899817.9572714453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1899817.9572714453</v>
      </c>
      <c r="J580" s="444">
        <f t="array" ref="J580">IFERROR(INDEX('Retirement Calculator'!J:J,MATCH('Isaac 401k'!N580,'Retirement Calculator'!A:A,0),0),0)</f>
        <v>7820.4732791855868</v>
      </c>
      <c r="K580" s="444">
        <f t="shared" ca="1" si="53"/>
        <v>7883.3228499677489</v>
      </c>
      <c r="L580" s="444">
        <f t="shared" ca="1" si="54"/>
        <v>1899880.8068422275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1899880.8068422275</v>
      </c>
      <c r="J581" s="444">
        <f t="array" ref="J581">IFERROR(INDEX('Retirement Calculator'!J:J,MATCH('Isaac 401k'!N581,'Retirement Calculator'!A:A,0),0),0)</f>
        <v>7820.4732791855868</v>
      </c>
      <c r="K581" s="444">
        <f t="shared" ca="1" si="53"/>
        <v>7883.5847231793414</v>
      </c>
      <c r="L581" s="444">
        <f t="shared" ca="1" si="54"/>
        <v>1899943.9182862211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1899943.9182862211</v>
      </c>
      <c r="J582" s="444">
        <f t="array" ref="J582">IFERROR(INDEX('Retirement Calculator'!J:J,MATCH('Isaac 401k'!N582,'Retirement Calculator'!A:A,0),0),0)</f>
        <v>7820.4732791855868</v>
      </c>
      <c r="K582" s="444">
        <f t="shared" ca="1" si="53"/>
        <v>7883.8476875293154</v>
      </c>
      <c r="L582" s="444">
        <f t="shared" ca="1" si="54"/>
        <v>1900007.2926945649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1900007.2926945649</v>
      </c>
      <c r="J583" s="444">
        <f t="array" ref="J583">IFERROR(INDEX('Retirement Calculator'!J:J,MATCH('Isaac 401k'!N583,'Retirement Calculator'!A:A,0),0),0)</f>
        <v>7820.4732791855868</v>
      </c>
      <c r="K583" s="444">
        <f t="shared" ca="1" si="53"/>
        <v>7884.1117475640795</v>
      </c>
      <c r="L583" s="444">
        <f t="shared" ca="1" si="54"/>
        <v>1900070.9311629434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1900070.9311629434</v>
      </c>
      <c r="J584" s="444">
        <f t="array" ref="J584">IFERROR(INDEX('Retirement Calculator'!J:J,MATCH('Isaac 401k'!N584,'Retirement Calculator'!A:A,0),0),0)</f>
        <v>7820.4732791855868</v>
      </c>
      <c r="K584" s="444">
        <f t="shared" ca="1" si="53"/>
        <v>7884.3769078489904</v>
      </c>
      <c r="L584" s="444">
        <f t="shared" ca="1" si="54"/>
        <v>1900134.8347916068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1900134.8347916068</v>
      </c>
      <c r="J585" s="444">
        <f t="array" ref="J585">IFERROR(INDEX('Retirement Calculator'!J:J,MATCH('Isaac 401k'!N585,'Retirement Calculator'!A:A,0),0),0)</f>
        <v>7820.4732791855868</v>
      </c>
      <c r="K585" s="444">
        <f t="shared" ca="1" si="53"/>
        <v>7884.6431729684218</v>
      </c>
      <c r="L585" s="444">
        <f t="shared" ca="1" si="54"/>
        <v>1900199.0046853896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1900199.0046853896</v>
      </c>
      <c r="J586" s="444">
        <f t="array" ref="J586">IFERROR(INDEX('Retirement Calculator'!J:J,MATCH('Isaac 401k'!N586,'Retirement Calculator'!A:A,0),0),0)</f>
        <v>7820.4732791855868</v>
      </c>
      <c r="K586" s="444">
        <f t="shared" ca="1" si="53"/>
        <v>7884.9105475258502</v>
      </c>
      <c r="L586" s="444">
        <f t="shared" ca="1" si="54"/>
        <v>1900263.4419537298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1900263.4419537298</v>
      </c>
      <c r="J587" s="444">
        <f t="array" ref="J587">IFERROR(INDEX('Retirement Calculator'!J:J,MATCH('Isaac 401k'!N587,'Retirement Calculator'!A:A,0),0),0)</f>
        <v>7820.4732791855868</v>
      </c>
      <c r="K587" s="444">
        <f t="shared" ca="1" si="53"/>
        <v>7885.1790361439334</v>
      </c>
      <c r="L587" s="444">
        <f t="shared" ca="1" si="54"/>
        <v>1900328.1477106882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1900328.1477106882</v>
      </c>
      <c r="J588" s="444">
        <f t="array" ref="J588">IFERROR(INDEX('Retirement Calculator'!J:J,MATCH('Isaac 401k'!N588,'Retirement Calculator'!A:A,0),0),0)</f>
        <v>7820.4732791855868</v>
      </c>
      <c r="K588" s="444">
        <f t="shared" ca="1" si="53"/>
        <v>7885.4486434645951</v>
      </c>
      <c r="L588" s="444">
        <f t="shared" ca="1" si="54"/>
        <v>1900393.1230749672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1900393.1230749672</v>
      </c>
      <c r="J589" s="444">
        <f t="array" ref="J589">IFERROR(INDEX('Retirement Calculator'!J:J,MATCH('Isaac 401k'!N589,'Retirement Calculator'!A:A,0),0),0)</f>
        <v>7820.4732791855868</v>
      </c>
      <c r="K589" s="444">
        <f t="shared" ca="1" si="53"/>
        <v>7885.7193741490901</v>
      </c>
      <c r="L589" s="444">
        <f t="shared" ca="1" si="54"/>
        <v>1900458.3691699307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1900458.3691699307</v>
      </c>
      <c r="J590" s="444">
        <f t="array" ref="J590">IFERROR(INDEX('Retirement Calculator'!J:J,MATCH('Isaac 401k'!N590,'Retirement Calculator'!A:A,0),0),0)</f>
        <v>7820.4732791855868</v>
      </c>
      <c r="K590" s="444">
        <f t="shared" ca="1" si="53"/>
        <v>7885.9912328781038</v>
      </c>
      <c r="L590" s="444">
        <f t="shared" ca="1" si="54"/>
        <v>1900523.8871236232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1900523.8871236232</v>
      </c>
      <c r="J591" s="444">
        <f t="array" ref="J591">IFERROR(INDEX('Retirement Calculator'!J:J,MATCH('Isaac 401k'!N591,'Retirement Calculator'!A:A,0),0),0)</f>
        <v>7820.4732791855868</v>
      </c>
      <c r="K591" s="444">
        <f t="shared" ca="1" si="53"/>
        <v>7886.264224351823</v>
      </c>
      <c r="L591" s="444">
        <f t="shared" ca="1" si="54"/>
        <v>1900589.6780687894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1900589.6780687894</v>
      </c>
      <c r="J592" s="444">
        <f t="array" ref="J592">IFERROR(INDEX('Retirement Calculator'!J:J,MATCH('Isaac 401k'!N592,'Retirement Calculator'!A:A,0),0),0)</f>
        <v>7820.4732791855868</v>
      </c>
      <c r="K592" s="444">
        <f t="shared" ca="1" si="53"/>
        <v>7886.538353290015</v>
      </c>
      <c r="L592" s="444">
        <f t="shared" ca="1" si="54"/>
        <v>1900655.7431428938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1900655.7431428938</v>
      </c>
      <c r="J593" s="444">
        <f t="array" ref="J593">IFERROR(INDEX('Retirement Calculator'!J:J,MATCH('Isaac 401k'!N593,'Retirement Calculator'!A:A,0),0),0)</f>
        <v>7820.4732791855868</v>
      </c>
      <c r="K593" s="444">
        <f t="shared" ca="1" si="53"/>
        <v>7886.8136244321176</v>
      </c>
      <c r="L593" s="444">
        <f t="shared" ca="1" si="54"/>
        <v>1900722.0834881403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1900722.0834881403</v>
      </c>
      <c r="J594" s="444">
        <f t="array" ref="J594">IFERROR(INDEX('Retirement Calculator'!J:J,MATCH('Isaac 401k'!N594,'Retirement Calculator'!A:A,0),0),0)</f>
        <v>7820.4732791855868</v>
      </c>
      <c r="K594" s="444">
        <f t="shared" ca="1" si="53"/>
        <v>7887.0900425373111</v>
      </c>
      <c r="L594" s="444">
        <f t="shared" ca="1" si="54"/>
        <v>1900788.700251492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1900788.700251492</v>
      </c>
      <c r="J595" s="444">
        <f t="array" ref="J595">IFERROR(INDEX('Retirement Calculator'!J:J,MATCH('Isaac 401k'!N595,'Retirement Calculator'!A:A,0),0),0)</f>
        <v>7820.4732791855868</v>
      </c>
      <c r="K595" s="444">
        <f t="shared" ca="1" si="53"/>
        <v>7887.3676123846099</v>
      </c>
      <c r="L595" s="444">
        <f t="shared" ca="1" si="54"/>
        <v>1900855.5945846911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1900855.5945846911</v>
      </c>
      <c r="J596" s="444">
        <f t="array" ref="J596">IFERROR(INDEX('Retirement Calculator'!J:J,MATCH('Isaac 401k'!N596,'Retirement Calculator'!A:A,0),0),0)</f>
        <v>7820.4732791855868</v>
      </c>
      <c r="K596" s="444">
        <f t="shared" ca="1" si="53"/>
        <v>7887.6463387729391</v>
      </c>
      <c r="L596" s="444">
        <f t="shared" ca="1" si="54"/>
        <v>1900922.7676442785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1900922.7676442785</v>
      </c>
      <c r="J597" s="444">
        <f t="array" ref="J597">IFERROR(INDEX('Retirement Calculator'!J:J,MATCH('Isaac 401k'!N597,'Retirement Calculator'!A:A,0),0),0)</f>
        <v>7820.4732791855868</v>
      </c>
      <c r="K597" s="444">
        <f t="shared" ca="1" si="53"/>
        <v>7887.9262265212201</v>
      </c>
      <c r="L597" s="444">
        <f t="shared" ca="1" si="54"/>
        <v>1900990.220591614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1900990.220591614</v>
      </c>
      <c r="J598" s="444">
        <f t="array" ref="J598">IFERROR(INDEX('Retirement Calculator'!J:J,MATCH('Isaac 401k'!N598,'Retirement Calculator'!A:A,0),0),0)</f>
        <v>7820.4732791855868</v>
      </c>
      <c r="K598" s="444">
        <f t="shared" ca="1" si="53"/>
        <v>7888.2072804684512</v>
      </c>
      <c r="L598" s="444">
        <f t="shared" ca="1" si="54"/>
        <v>1901057.9545928969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1901057.9545928969</v>
      </c>
      <c r="J599" s="444">
        <f t="array" ref="J599">IFERROR(INDEX('Retirement Calculator'!J:J,MATCH('Isaac 401k'!N599,'Retirement Calculator'!A:A,0),0),0)</f>
        <v>7820.4732791855868</v>
      </c>
      <c r="K599" s="444">
        <f t="shared" ca="1" si="53"/>
        <v>7888.4895054737972</v>
      </c>
      <c r="L599" s="444">
        <f t="shared" ca="1" si="54"/>
        <v>1901125.970819185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1901125.970819185</v>
      </c>
      <c r="J600" s="444">
        <f t="array" ref="J600">IFERROR(INDEX('Retirement Calculator'!J:J,MATCH('Isaac 401k'!N600,'Retirement Calculator'!A:A,0),0),0)</f>
        <v>7820.4732791855868</v>
      </c>
      <c r="K600" s="444">
        <f t="shared" ca="1" si="53"/>
        <v>7888.7729064166651</v>
      </c>
      <c r="L600" s="444">
        <f t="shared" ca="1" si="54"/>
        <v>1901194.270446416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1901194.270446416</v>
      </c>
      <c r="J601" s="444">
        <f t="array" ref="J601">IFERROR(INDEX('Retirement Calculator'!J:J,MATCH('Isaac 401k'!N601,'Retirement Calculator'!A:A,0),0),0)</f>
        <v>7820.4732791855868</v>
      </c>
      <c r="K601" s="444">
        <f t="shared" ca="1" si="53"/>
        <v>7889.0574881967941</v>
      </c>
      <c r="L601" s="444">
        <f t="shared" ca="1" si="54"/>
        <v>1901262.8546554272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1901262.8546554272</v>
      </c>
      <c r="J602" s="444">
        <f t="array" ref="J602">IFERROR(INDEX('Retirement Calculator'!J:J,MATCH('Isaac 401k'!N602,'Retirement Calculator'!A:A,0),0),0)</f>
        <v>7820.4732791855868</v>
      </c>
      <c r="K602" s="444">
        <f t="shared" ca="1" si="53"/>
        <v>7889.3432557343394</v>
      </c>
      <c r="L602" s="444">
        <f t="shared" ca="1" si="54"/>
        <v>1901331.7246319759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1901331.7246319759</v>
      </c>
      <c r="J603" s="444">
        <f t="array" ref="J603">IFERROR(INDEX('Retirement Calculator'!J:J,MATCH('Isaac 401k'!N603,'Retirement Calculator'!A:A,0),0),0)</f>
        <v>7820.4732791855868</v>
      </c>
      <c r="K603" s="444">
        <f t="shared" ca="1" si="53"/>
        <v>7889.6302139699592</v>
      </c>
      <c r="L603" s="444">
        <f t="shared" ca="1" si="54"/>
        <v>1901400.8815667601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1901400.8815667601</v>
      </c>
      <c r="J604" s="444">
        <f t="array" ref="J604">IFERROR(INDEX('Retirement Calculator'!J:J,MATCH('Isaac 401k'!N604,'Retirement Calculator'!A:A,0),0),0)</f>
        <v>7820.4732791855868</v>
      </c>
      <c r="K604" s="444">
        <f t="shared" ca="1" si="53"/>
        <v>7889.9183678648942</v>
      </c>
      <c r="L604" s="444">
        <f t="shared" ca="1" si="54"/>
        <v>1901470.3266554393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1901470.3266554393</v>
      </c>
      <c r="J605" s="444">
        <f t="array" ref="J605">IFERROR(INDEX('Retirement Calculator'!J:J,MATCH('Isaac 401k'!N605,'Retirement Calculator'!A:A,0),0),0)</f>
        <v>7820.4732791855868</v>
      </c>
      <c r="K605" s="444">
        <f t="shared" ca="1" si="53"/>
        <v>7890.2077224010573</v>
      </c>
      <c r="L605" s="444">
        <f t="shared" ca="1" si="54"/>
        <v>1901540.0610986548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1901540.0610986548</v>
      </c>
      <c r="J606" s="444">
        <f t="array" ref="J606">IFERROR(INDEX('Retirement Calculator'!J:J,MATCH('Isaac 401k'!N606,'Retirement Calculator'!A:A,0),0),0)</f>
        <v>7820.4732791855868</v>
      </c>
      <c r="K606" s="444">
        <f t="shared" ca="1" si="53"/>
        <v>7890.4982825811203</v>
      </c>
      <c r="L606" s="444">
        <f t="shared" ca="1" si="54"/>
        <v>1901610.0861020503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1901610.0861020503</v>
      </c>
      <c r="J607" s="444">
        <f t="array" ref="J607">IFERROR(INDEX('Retirement Calculator'!J:J,MATCH('Isaac 401k'!N607,'Retirement Calculator'!A:A,0),0),0)</f>
        <v>7820.4732791855868</v>
      </c>
      <c r="K607" s="444">
        <f t="shared" ca="1" si="53"/>
        <v>7890.7900534286036</v>
      </c>
      <c r="L607" s="444">
        <f t="shared" ca="1" si="54"/>
        <v>1901680.4028762933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1901680.4028762933</v>
      </c>
      <c r="J608" s="444">
        <f t="array" ref="J608">IFERROR(INDEX('Retirement Calculator'!J:J,MATCH('Isaac 401k'!N608,'Retirement Calculator'!A:A,0),0),0)</f>
        <v>7820.4732791855868</v>
      </c>
      <c r="K608" s="444">
        <f t="shared" ca="1" si="53"/>
        <v>7891.0830399879478</v>
      </c>
      <c r="L608" s="444">
        <f t="shared" ca="1" si="54"/>
        <v>1901751.0126370955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1901751.0126370955</v>
      </c>
      <c r="J609" s="444">
        <f t="array" ref="J609">IFERROR(INDEX('Retirement Calculator'!J:J,MATCH('Isaac 401k'!N609,'Retirement Calculator'!A:A,0),0),0)</f>
        <v>7820.4732791855868</v>
      </c>
      <c r="K609" s="444">
        <f t="shared" ca="1" si="53"/>
        <v>7891.3772473246254</v>
      </c>
      <c r="L609" s="444">
        <f t="shared" ca="1" si="54"/>
        <v>1901821.9166052346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1901821.9166052346</v>
      </c>
      <c r="J610" s="444">
        <f t="array" ref="J610">IFERROR(INDEX('Retirement Calculator'!J:J,MATCH('Isaac 401k'!N610,'Retirement Calculator'!A:A,0),0),0)</f>
        <v>7820.4732791855868</v>
      </c>
      <c r="K610" s="444">
        <f t="shared" ca="1" si="53"/>
        <v>7891.6726805252047</v>
      </c>
      <c r="L610" s="444">
        <f t="shared" ca="1" si="54"/>
        <v>1901893.1160065741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1901893.1160065741</v>
      </c>
      <c r="J611" s="444">
        <f t="array" ref="J611">IFERROR(INDEX('Retirement Calculator'!J:J,MATCH('Isaac 401k'!N611,'Retirement Calculator'!A:A,0),0),0)</f>
        <v>7820.4732791855868</v>
      </c>
      <c r="K611" s="444">
        <f t="shared" ca="1" si="53"/>
        <v>7891.9693446974525</v>
      </c>
      <c r="L611" s="444">
        <f t="shared" ca="1" si="54"/>
        <v>1901964.612072086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1901964.612072086</v>
      </c>
      <c r="J612" s="444">
        <f t="array" ref="J612">IFERROR(INDEX('Retirement Calculator'!J:J,MATCH('Isaac 401k'!N612,'Retirement Calculator'!A:A,0),0),0)</f>
        <v>7820.4732791855868</v>
      </c>
      <c r="K612" s="444">
        <f t="shared" ca="1" si="53"/>
        <v>7892.2672449704187</v>
      </c>
      <c r="L612" s="444">
        <f t="shared" ca="1" si="54"/>
        <v>1902036.4060378708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1902036.4060378708</v>
      </c>
      <c r="J613" s="444">
        <f t="array" ref="J613">IFERROR(INDEX('Retirement Calculator'!J:J,MATCH('Isaac 401k'!N613,'Retirement Calculator'!A:A,0),0),0)</f>
        <v>7820.4732791855868</v>
      </c>
      <c r="K613" s="444">
        <f t="shared" ca="1" si="53"/>
        <v>7892.5663864945218</v>
      </c>
      <c r="L613" s="444">
        <f t="shared" ca="1" si="54"/>
        <v>1902108.4991451798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1902108.4991451798</v>
      </c>
      <c r="J614" s="444">
        <f t="array" ref="J614">IFERROR(INDEX('Retirement Calculator'!J:J,MATCH('Isaac 401k'!N614,'Retirement Calculator'!A:A,0),0),0)</f>
        <v>7820.4732791855868</v>
      </c>
      <c r="K614" s="444">
        <f t="shared" ca="1" si="53"/>
        <v>7892.8667744416425</v>
      </c>
      <c r="L614" s="444">
        <f t="shared" ca="1" si="54"/>
        <v>1902180.8926404358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1902180.8926404358</v>
      </c>
      <c r="J615" s="444">
        <f t="array" ref="J615">IFERROR(INDEX('Retirement Calculator'!J:J,MATCH('Isaac 401k'!N615,'Retirement Calculator'!A:A,0),0),0)</f>
        <v>7820.4732791855868</v>
      </c>
      <c r="K615" s="444">
        <f t="shared" ca="1" si="53"/>
        <v>7893.1684140052093</v>
      </c>
      <c r="L615" s="444">
        <f t="shared" ca="1" si="54"/>
        <v>1902253.5877752556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1902253.5877752556</v>
      </c>
      <c r="J616" s="444">
        <f t="array" ref="J616">IFERROR(INDEX('Retirement Calculator'!J:J,MATCH('Isaac 401k'!N616,'Retirement Calculator'!A:A,0),0),0)</f>
        <v>7820.4732791855868</v>
      </c>
      <c r="K616" s="444">
        <f t="shared" ca="1" si="53"/>
        <v>7893.4713104002913</v>
      </c>
      <c r="L616" s="444">
        <f t="shared" ca="1" si="54"/>
        <v>1902326.5858064704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1902326.5858064704</v>
      </c>
      <c r="J617" s="444">
        <f t="array" ref="J617">IFERROR(INDEX('Retirement Calculator'!J:J,MATCH('Isaac 401k'!N617,'Retirement Calculator'!A:A,0),0),0)</f>
        <v>7820.4732791855868</v>
      </c>
      <c r="K617" s="444">
        <f t="shared" ca="1" si="53"/>
        <v>7893.7754688636878</v>
      </c>
      <c r="L617" s="444">
        <f t="shared" ca="1" si="54"/>
        <v>1902399.8879961486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1902399.8879961486</v>
      </c>
      <c r="J618" s="444">
        <f t="array" ref="J618">IFERROR(INDEX('Retirement Calculator'!J:J,MATCH('Isaac 401k'!N618,'Retirement Calculator'!A:A,0),0),0)</f>
        <v>7820.4732791855868</v>
      </c>
      <c r="K618" s="444">
        <f t="shared" ca="1" si="53"/>
        <v>7894.080894654011</v>
      </c>
      <c r="L618" s="444">
        <f t="shared" ca="1" si="54"/>
        <v>1902473.4956116169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1902473.4956116169</v>
      </c>
      <c r="J619" s="444">
        <f t="array" ref="J619">IFERROR(INDEX('Retirement Calculator'!J:J,MATCH('Isaac 401k'!N619,'Retirement Calculator'!A:A,0),0),0)</f>
        <v>7820.4732791855868</v>
      </c>
      <c r="K619" s="444">
        <f t="shared" ca="1" si="53"/>
        <v>7894.387593051797</v>
      </c>
      <c r="L619" s="444">
        <f t="shared" ca="1" si="54"/>
        <v>1902547.4099254832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1902547.4099254832</v>
      </c>
      <c r="J620" s="444">
        <f t="array" ref="J620">IFERROR(INDEX('Retirement Calculator'!J:J,MATCH('Isaac 401k'!N620,'Retirement Calculator'!A:A,0),0),0)</f>
        <v>7820.4732791855868</v>
      </c>
      <c r="K620" s="444">
        <f t="shared" ca="1" si="53"/>
        <v>7894.6955693595728</v>
      </c>
      <c r="L620" s="444">
        <f t="shared" ca="1" si="54"/>
        <v>1902621.632215657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1902621.632215657</v>
      </c>
      <c r="J621" s="444">
        <f t="array" ref="J621">IFERROR(INDEX('Retirement Calculator'!J:J,MATCH('Isaac 401k'!N621,'Retirement Calculator'!A:A,0),0),0)</f>
        <v>7820.4732791855868</v>
      </c>
      <c r="K621" s="444">
        <f t="shared" ca="1" si="53"/>
        <v>7895.0048289019642</v>
      </c>
      <c r="L621" s="444">
        <f t="shared" ca="1" si="54"/>
        <v>1902696.1637653734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1902696.1637653734</v>
      </c>
      <c r="J622" s="444">
        <f t="array" ref="J622">IFERROR(INDEX('Retirement Calculator'!J:J,MATCH('Isaac 401k'!N622,'Retirement Calculator'!A:A,0),0),0)</f>
        <v>7820.4732791855868</v>
      </c>
      <c r="K622" s="444">
        <f t="shared" ca="1" si="53"/>
        <v>7895.3153770257823</v>
      </c>
      <c r="L622" s="444">
        <f t="shared" ca="1" si="54"/>
        <v>1902771.0058632137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1902771.0058632137</v>
      </c>
      <c r="J623" s="444">
        <f t="array" ref="J623">IFERROR(INDEX('Retirement Calculator'!J:J,MATCH('Isaac 401k'!N623,'Retirement Calculator'!A:A,0),0),0)</f>
        <v>7820.4732791855868</v>
      </c>
      <c r="K623" s="444">
        <f t="shared" ca="1" si="53"/>
        <v>7895.6272191001171</v>
      </c>
      <c r="L623" s="444">
        <f t="shared" ca="1" si="54"/>
        <v>1902846.1598031281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1902846.1598031281</v>
      </c>
      <c r="J624" s="444">
        <f t="array" ref="J624">IFERROR(INDEX('Retirement Calculator'!J:J,MATCH('Isaac 401k'!N624,'Retirement Calculator'!A:A,0),0),0)</f>
        <v>7820.4732791855868</v>
      </c>
      <c r="K624" s="444">
        <f t="shared" ca="1" si="53"/>
        <v>7895.9403605164271</v>
      </c>
      <c r="L624" s="444">
        <f t="shared" ca="1" si="54"/>
        <v>1902921.6268844591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1902921.6268844591</v>
      </c>
      <c r="J625" s="444">
        <f t="array" ref="J625">IFERROR(INDEX('Retirement Calculator'!J:J,MATCH('Isaac 401k'!N625,'Retirement Calculator'!A:A,0),0),0)</f>
        <v>7820.4732791855868</v>
      </c>
      <c r="K625" s="444">
        <f t="shared" ca="1" si="53"/>
        <v>7896.2548066886402</v>
      </c>
      <c r="L625" s="444">
        <f t="shared" ca="1" si="54"/>
        <v>1902997.4084119622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1902997.4084119622</v>
      </c>
      <c r="J626" s="444">
        <f t="array" ref="J626">IFERROR(INDEX('Retirement Calculator'!J:J,MATCH('Isaac 401k'!N626,'Retirement Calculator'!A:A,0),0),0)</f>
        <v>7820.4732791855868</v>
      </c>
      <c r="K626" s="444">
        <f t="shared" ca="1" si="53"/>
        <v>7896.5705630532357</v>
      </c>
      <c r="L626" s="444">
        <f t="shared" ca="1" si="54"/>
        <v>1903073.5056958299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1903073.5056958299</v>
      </c>
      <c r="J627" s="444">
        <f t="array" ref="J627">IFERROR(INDEX('Retirement Calculator'!J:J,MATCH('Isaac 401k'!N627,'Retirement Calculator'!A:A,0),0),0)</f>
        <v>7820.4732791855868</v>
      </c>
      <c r="K627" s="444">
        <f t="shared" ca="1" si="53"/>
        <v>7896.8876350693517</v>
      </c>
      <c r="L627" s="444">
        <f t="shared" ca="1" si="54"/>
        <v>1903149.9200517137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1903149.9200517137</v>
      </c>
      <c r="J628" s="444">
        <f t="array" ref="J628">IFERROR(INDEX('Retirement Calculator'!J:J,MATCH('Isaac 401k'!N628,'Retirement Calculator'!A:A,0),0),0)</f>
        <v>7820.4732791855868</v>
      </c>
      <c r="K628" s="444">
        <f t="shared" ca="1" si="53"/>
        <v>7897.2060282188677</v>
      </c>
      <c r="L628" s="444">
        <f t="shared" ca="1" si="54"/>
        <v>1903226.652800747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1903226.652800747</v>
      </c>
      <c r="J629" s="444">
        <f t="array" ref="J629">IFERROR(INDEX('Retirement Calculator'!J:J,MATCH('Isaac 401k'!N629,'Retirement Calculator'!A:A,0),0),0)</f>
        <v>7820.4732791855868</v>
      </c>
      <c r="K629" s="444">
        <f t="shared" ca="1" si="53"/>
        <v>7897.5257480065047</v>
      </c>
      <c r="L629" s="444">
        <f t="shared" ca="1" si="54"/>
        <v>1903303.7052695679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1903303.7052695679</v>
      </c>
      <c r="J630" s="444">
        <f t="array" ref="J630">IFERROR(INDEX('Retirement Calculator'!J:J,MATCH('Isaac 401k'!N630,'Retirement Calculator'!A:A,0),0),0)</f>
        <v>7820.4732791855868</v>
      </c>
      <c r="K630" s="444">
        <f t="shared" ca="1" si="53"/>
        <v>7897.8467999599261</v>
      </c>
      <c r="L630" s="444">
        <f t="shared" ca="1" si="54"/>
        <v>1903381.0787903422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1903381.0787903422</v>
      </c>
      <c r="J631" s="444">
        <f t="array" ref="J631">IFERROR(INDEX('Retirement Calculator'!J:J,MATCH('Isaac 401k'!N631,'Retirement Calculator'!A:A,0),0),0)</f>
        <v>7820.4732791855868</v>
      </c>
      <c r="K631" s="444">
        <f t="shared" ca="1" si="53"/>
        <v>7898.1691896298198</v>
      </c>
      <c r="L631" s="444">
        <f t="shared" ca="1" si="54"/>
        <v>1903458.7747007865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1903458.7747007865</v>
      </c>
      <c r="J632" s="444">
        <f t="array" ref="J632">IFERROR(INDEX('Retirement Calculator'!J:J,MATCH('Isaac 401k'!N632,'Retirement Calculator'!A:A,0),0),0)</f>
        <v>7820.4732791855868</v>
      </c>
      <c r="K632" s="444">
        <f t="shared" ca="1" si="53"/>
        <v>7898.4929225900032</v>
      </c>
      <c r="L632" s="444">
        <f t="shared" ca="1" si="54"/>
        <v>1903536.794344191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1903536.794344191</v>
      </c>
      <c r="J633" s="444">
        <f t="array" ref="J633">IFERROR(INDEX('Retirement Calculator'!J:J,MATCH('Isaac 401k'!N633,'Retirement Calculator'!A:A,0),0),0)</f>
        <v>7820.4732791855868</v>
      </c>
      <c r="K633" s="444">
        <f t="shared" ca="1" si="53"/>
        <v>7898.8180044375222</v>
      </c>
      <c r="L633" s="444">
        <f t="shared" ca="1" si="54"/>
        <v>1903615.1390694429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1903615.1390694429</v>
      </c>
      <c r="J634" s="444">
        <f t="array" ref="J634">IFERROR(INDEX('Retirement Calculator'!J:J,MATCH('Isaac 401k'!N634,'Retirement Calculator'!A:A,0),0),0)</f>
        <v>7820.4732791855868</v>
      </c>
      <c r="K634" s="444">
        <f t="shared" ca="1" si="53"/>
        <v>7899.1444407927384</v>
      </c>
      <c r="L634" s="444">
        <f t="shared" ca="1" si="54"/>
        <v>1903693.81023105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1903693.81023105</v>
      </c>
      <c r="J635" s="444">
        <f t="array" ref="J635">IFERROR(INDEX('Retirement Calculator'!J:J,MATCH('Isaac 401k'!N635,'Retirement Calculator'!A:A,0),0),0)</f>
        <v>7820.4732791855868</v>
      </c>
      <c r="K635" s="444">
        <f t="shared" ca="1" si="53"/>
        <v>7899.4722372994356</v>
      </c>
      <c r="L635" s="444">
        <f t="shared" ca="1" si="54"/>
        <v>1903772.8091891638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1903772.8091891638</v>
      </c>
      <c r="J636" s="444">
        <f t="array" ref="J636">IFERROR(INDEX('Retirement Calculator'!J:J,MATCH('Isaac 401k'!N636,'Retirement Calculator'!A:A,0),0),0)</f>
        <v>7820.4732791855868</v>
      </c>
      <c r="K636" s="444">
        <f t="shared" ca="1" si="53"/>
        <v>7899.8013996249092</v>
      </c>
      <c r="L636" s="444">
        <f t="shared" ca="1" si="54"/>
        <v>1903852.1373096032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1903852.1373096032</v>
      </c>
      <c r="J637" s="444">
        <f t="array" ref="J637">IFERROR(INDEX('Retirement Calculator'!J:J,MATCH('Isaac 401k'!N637,'Retirement Calculator'!A:A,0),0),0)</f>
        <v>7820.4732791855868</v>
      </c>
      <c r="K637" s="444">
        <f t="shared" ca="1" si="53"/>
        <v>7900.131933460073</v>
      </c>
      <c r="L637" s="444">
        <f t="shared" ca="1" si="54"/>
        <v>1903931.7959638776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1903931.7959638776</v>
      </c>
      <c r="J638" s="444">
        <f t="array" ref="J638">IFERROR(INDEX('Retirement Calculator'!J:J,MATCH('Isaac 401k'!N638,'Retirement Calculator'!A:A,0),0),0)</f>
        <v>7820.4732791855868</v>
      </c>
      <c r="K638" s="444">
        <f t="shared" ca="1" si="53"/>
        <v>7900.4638445195487</v>
      </c>
      <c r="L638" s="444">
        <f t="shared" ca="1" si="54"/>
        <v>1904011.7865292116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1904011.7865292116</v>
      </c>
      <c r="J639" s="444">
        <f t="array" ref="J639">IFERROR(INDEX('Retirement Calculator'!J:J,MATCH('Isaac 401k'!N639,'Retirement Calculator'!A:A,0),0),0)</f>
        <v>7820.4732791855868</v>
      </c>
      <c r="K639" s="444">
        <f t="shared" ca="1" si="53"/>
        <v>7900.7971385417759</v>
      </c>
      <c r="L639" s="444">
        <f t="shared" ca="1" si="54"/>
        <v>1904092.1103885677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1904092.1103885677</v>
      </c>
      <c r="J640" s="444">
        <f t="array" ref="J640">IFERROR(INDEX('Retirement Calculator'!J:J,MATCH('Isaac 401k'!N640,'Retirement Calculator'!A:A,0),0),0)</f>
        <v>7820.4732791855868</v>
      </c>
      <c r="K640" s="444">
        <f t="shared" ca="1" si="53"/>
        <v>7901.1318212890919</v>
      </c>
      <c r="L640" s="444">
        <f t="shared" ca="1" si="54"/>
        <v>1904172.7689306713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1904172.7689306713</v>
      </c>
      <c r="J641" s="444">
        <f t="array" ref="J641">IFERROR(INDEX('Retirement Calculator'!J:J,MATCH('Isaac 401k'!N641,'Retirement Calculator'!A:A,0),0),0)</f>
        <v>7820.4732791855868</v>
      </c>
      <c r="K641" s="444">
        <f t="shared" ca="1" si="53"/>
        <v>7901.4678985478567</v>
      </c>
      <c r="L641" s="444">
        <f t="shared" ca="1" si="54"/>
        <v>1904253.7635500336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1904253.7635500336</v>
      </c>
      <c r="J642" s="444">
        <f t="array" ref="J642">IFERROR(INDEX('Retirement Calculator'!J:J,MATCH('Isaac 401k'!N642,'Retirement Calculator'!A:A,0),0),0)</f>
        <v>7820.4732791855868</v>
      </c>
      <c r="K642" s="444">
        <f t="shared" ca="1" si="53"/>
        <v>7901.8053761285328</v>
      </c>
      <c r="L642" s="444">
        <f t="shared" ca="1" si="54"/>
        <v>1904335.0956469765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1904335.0956469765</v>
      </c>
      <c r="J643" s="444">
        <f t="array" ref="J643">IFERROR(INDEX('Retirement Calculator'!J:J,MATCH('Isaac 401k'!N643,'Retirement Calculator'!A:A,0),0),0)</f>
        <v>7820.4732791855868</v>
      </c>
      <c r="K643" s="444">
        <f t="shared" ca="1" si="53"/>
        <v>7902.1442598657959</v>
      </c>
      <c r="L643" s="444">
        <f t="shared" ca="1" si="54"/>
        <v>1904416.7666276568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1904416.7666276568</v>
      </c>
      <c r="J644" s="444">
        <f t="array" ref="J644">IFERROR(INDEX('Retirement Calculator'!J:J,MATCH('Isaac 401k'!N644,'Retirement Calculator'!A:A,0),0),0)</f>
        <v>7820.4732791855868</v>
      </c>
      <c r="K644" s="444">
        <f t="shared" ca="1" si="53"/>
        <v>7902.484555618631</v>
      </c>
      <c r="L644" s="444">
        <f t="shared" ca="1" si="54"/>
        <v>1904498.7779040898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1904498.7779040898</v>
      </c>
      <c r="J645" s="444">
        <f t="array" ref="J645">IFERROR(INDEX('Retirement Calculator'!J:J,MATCH('Isaac 401k'!N645,'Retirement Calculator'!A:A,0),0),0)</f>
        <v>7820.4732791855868</v>
      </c>
      <c r="K645" s="444">
        <f t="shared" ca="1" si="53"/>
        <v>7902.8262692704329</v>
      </c>
      <c r="L645" s="444">
        <f t="shared" ca="1" si="54"/>
        <v>1904581.1308941746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1904581.1308941746</v>
      </c>
      <c r="J646" s="444">
        <f t="array" ref="J646">IFERROR(INDEX('Retirement Calculator'!J:J,MATCH('Isaac 401k'!N646,'Retirement Calculator'!A:A,0),0),0)</f>
        <v>7820.4732791855868</v>
      </c>
      <c r="K646" s="444">
        <f t="shared" ca="1" si="53"/>
        <v>7903.1694067291219</v>
      </c>
      <c r="L646" s="444">
        <f t="shared" ca="1" si="54"/>
        <v>1904663.827021718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1904663.827021718</v>
      </c>
      <c r="J647" s="444">
        <f t="array" ref="J647">IFERROR(INDEX('Retirement Calculator'!J:J,MATCH('Isaac 401k'!N647,'Retirement Calculator'!A:A,0),0),0)</f>
        <v>7820.4732791855868</v>
      </c>
      <c r="K647" s="444">
        <f t="shared" ca="1" si="53"/>
        <v>7903.5139739272172</v>
      </c>
      <c r="L647" s="444">
        <f t="shared" ca="1" si="54"/>
        <v>1904746.8677164596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1904746.8677164596</v>
      </c>
      <c r="J648" s="444">
        <f t="array" ref="J648">IFERROR(INDEX('Retirement Calculator'!J:J,MATCH('Isaac 401k'!N648,'Retirement Calculator'!A:A,0),0),0)</f>
        <v>7820.4732791855868</v>
      </c>
      <c r="K648" s="444">
        <f t="shared" ca="1" si="53"/>
        <v>7903.8599768219756</v>
      </c>
      <c r="L648" s="444">
        <f t="shared" ca="1" si="54"/>
        <v>1904830.254414096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1904830.254414096</v>
      </c>
      <c r="J649" s="444">
        <f t="array" ref="J649">IFERROR(INDEX('Retirement Calculator'!J:J,MATCH('Isaac 401k'!N649,'Retirement Calculator'!A:A,0),0),0)</f>
        <v>7820.4732791855868</v>
      </c>
      <c r="K649" s="444">
        <f t="shared" ca="1" si="53"/>
        <v>7904.2074213954602</v>
      </c>
      <c r="L649" s="444">
        <f t="shared" ca="1" si="54"/>
        <v>1904913.9885563059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1904913.9885563059</v>
      </c>
      <c r="J650" s="444">
        <f t="array" ref="J650">IFERROR(INDEX('Retirement Calculator'!J:J,MATCH('Isaac 401k'!N650,'Retirement Calculator'!A:A,0),0),0)</f>
        <v>7820.4732791855868</v>
      </c>
      <c r="K650" s="444">
        <f t="shared" ca="1" si="53"/>
        <v>7904.556313654668</v>
      </c>
      <c r="L650" s="444">
        <f t="shared" ca="1" si="54"/>
        <v>1904998.0715907749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1904998.0715907749</v>
      </c>
      <c r="J651" s="444">
        <f t="array" ref="J651">IFERROR(INDEX('Retirement Calculator'!J:J,MATCH('Isaac 401k'!N651,'Retirement Calculator'!A:A,0),0),0)</f>
        <v>7820.4732791855868</v>
      </c>
      <c r="K651" s="444">
        <f t="shared" ca="1" si="53"/>
        <v>7904.9066596316234</v>
      </c>
      <c r="L651" s="444">
        <f t="shared" ca="1" si="54"/>
        <v>1905082.5049712209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1905082.5049712209</v>
      </c>
      <c r="J652" s="444">
        <f t="array" ref="J652">IFERROR(INDEX('Retirement Calculator'!J:J,MATCH('Isaac 401k'!N652,'Retirement Calculator'!A:A,0),0),0)</f>
        <v>7820.4732791855868</v>
      </c>
      <c r="K652" s="444">
        <f t="shared" ca="1" si="53"/>
        <v>7905.2584653834801</v>
      </c>
      <c r="L652" s="444">
        <f t="shared" ca="1" si="54"/>
        <v>1905167.2901574187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1905167.2901574187</v>
      </c>
      <c r="J653" s="444">
        <f t="array" ref="J653">IFERROR(INDEX('Retirement Calculator'!J:J,MATCH('Isaac 401k'!N653,'Retirement Calculator'!A:A,0),0),0)</f>
        <v>7820.4732791855868</v>
      </c>
      <c r="K653" s="444">
        <f t="shared" ca="1" si="53"/>
        <v>7905.6117369926378</v>
      </c>
      <c r="L653" s="444">
        <f t="shared" ca="1" si="54"/>
        <v>1905252.4286152257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1905252.4286152257</v>
      </c>
      <c r="J654" s="444">
        <f t="array" ref="J654">IFERROR(INDEX('Retirement Calculator'!J:J,MATCH('Isaac 401k'!N654,'Retirement Calculator'!A:A,0),0),0)</f>
        <v>7820.4732791855868</v>
      </c>
      <c r="K654" s="444">
        <f t="shared" ca="1" si="53"/>
        <v>7905.9664805668335</v>
      </c>
      <c r="L654" s="444">
        <f t="shared" ca="1" si="54"/>
        <v>1905337.921816607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1905337.921816607</v>
      </c>
      <c r="J655" s="444">
        <f t="array" ref="J655">IFERROR(INDEX('Retirement Calculator'!J:J,MATCH('Isaac 401k'!N655,'Retirement Calculator'!A:A,0),0),0)</f>
        <v>7820.4732791855868</v>
      </c>
      <c r="K655" s="444">
        <f t="shared" ca="1" si="53"/>
        <v>7906.3227022392566</v>
      </c>
      <c r="L655" s="444">
        <f t="shared" ca="1" si="54"/>
        <v>1905423.7712396607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1905423.7712396607</v>
      </c>
      <c r="J656" s="444">
        <f t="array" ref="J656">IFERROR(INDEX('Retirement Calculator'!J:J,MATCH('Isaac 401k'!N656,'Retirement Calculator'!A:A,0),0),0)</f>
        <v>7820.4732791855868</v>
      </c>
      <c r="K656" s="444">
        <f t="shared" ca="1" si="53"/>
        <v>7906.680408168646</v>
      </c>
      <c r="L656" s="444">
        <f t="shared" ca="1" si="54"/>
        <v>1905509.9783686437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1905509.9783686437</v>
      </c>
      <c r="J657" s="444">
        <f t="array" ref="J657">IFERROR(INDEX('Retirement Calculator'!J:J,MATCH('Isaac 401k'!N657,'Retirement Calculator'!A:A,0),0),0)</f>
        <v>7820.4732791855868</v>
      </c>
      <c r="K657" s="444">
        <f t="shared" ca="1" si="53"/>
        <v>7907.0396045394082</v>
      </c>
      <c r="L657" s="444">
        <f t="shared" ca="1" si="54"/>
        <v>1905596.5446939976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1905596.5446939976</v>
      </c>
      <c r="J658" s="444">
        <f t="array" ref="J658">IFERROR(INDEX('Retirement Calculator'!J:J,MATCH('Isaac 401k'!N658,'Retirement Calculator'!A:A,0),0),0)</f>
        <v>7820.4732791855868</v>
      </c>
      <c r="K658" s="444">
        <f t="shared" ca="1" si="53"/>
        <v>7907.4002975617168</v>
      </c>
      <c r="L658" s="444">
        <f t="shared" ca="1" si="54"/>
        <v>1905683.4717123737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1905683.4717123737</v>
      </c>
      <c r="J659" s="444">
        <f t="array" ref="J659">IFERROR(INDEX('Retirement Calculator'!J:J,MATCH('Isaac 401k'!N659,'Retirement Calculator'!A:A,0),0),0)</f>
        <v>7820.4732791855868</v>
      </c>
      <c r="K659" s="444">
        <f t="shared" ca="1" si="53"/>
        <v>7907.7624934716168</v>
      </c>
      <c r="L659" s="444">
        <f t="shared" ca="1" si="54"/>
        <v>1905770.7609266597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1905770.7609266597</v>
      </c>
      <c r="J660" s="444">
        <f t="array" ref="J660">IFERROR(INDEX('Retirement Calculator'!J:J,MATCH('Isaac 401k'!N660,'Retirement Calculator'!A:A,0),0),0)</f>
        <v>7820.4732791855868</v>
      </c>
      <c r="K660" s="444">
        <f t="shared" ca="1" si="53"/>
        <v>7908.1261985311421</v>
      </c>
      <c r="L660" s="444">
        <f t="shared" ca="1" si="54"/>
        <v>1905858.4138460052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1905858.4138460052</v>
      </c>
      <c r="J661" s="444">
        <f t="array" ref="J661">IFERROR(INDEX('Retirement Calculator'!J:J,MATCH('Isaac 401k'!N661,'Retirement Calculator'!A:A,0),0),0)</f>
        <v>7820.4732791855868</v>
      </c>
      <c r="K661" s="444">
        <f t="shared" ca="1" si="53"/>
        <v>7908.4914190284153</v>
      </c>
      <c r="L661" s="444">
        <f t="shared" ca="1" si="54"/>
        <v>1905946.4319858481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1905946.4319858481</v>
      </c>
      <c r="J662" s="444">
        <f t="array" ref="J662">IFERROR(INDEX('Retirement Calculator'!J:J,MATCH('Isaac 401k'!N662,'Retirement Calculator'!A:A,0),0),0)</f>
        <v>7820.4732791855868</v>
      </c>
      <c r="K662" s="444">
        <f t="shared" ca="1" si="53"/>
        <v>7908.8581612777616</v>
      </c>
      <c r="L662" s="444">
        <f t="shared" ca="1" si="54"/>
        <v>1906034.8168679404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1906034.8168679404</v>
      </c>
      <c r="J663" s="444">
        <f t="array" ref="J663">IFERROR(INDEX('Retirement Calculator'!J:J,MATCH('Isaac 401k'!N663,'Retirement Calculator'!A:A,0),0),0)</f>
        <v>7820.4732791855868</v>
      </c>
      <c r="K663" s="444">
        <f t="shared" ca="1" si="53"/>
        <v>7909.2264316198125</v>
      </c>
      <c r="L663" s="444">
        <f t="shared" ca="1" si="54"/>
        <v>1906123.5700203746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1906123.5700203746</v>
      </c>
      <c r="J664" s="444">
        <f t="array" ref="J664">IFERROR(INDEX('Retirement Calculator'!J:J,MATCH('Isaac 401k'!N664,'Retirement Calculator'!A:A,0),0),0)</f>
        <v>7820.4732791855868</v>
      </c>
      <c r="K664" s="444">
        <f t="shared" ca="1" si="53"/>
        <v>7909.5962364216211</v>
      </c>
      <c r="L664" s="444">
        <f t="shared" ca="1" si="54"/>
        <v>1906212.6929776107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1906212.6929776107</v>
      </c>
      <c r="J665" s="444">
        <f t="array" ref="J665">IFERROR(INDEX('Retirement Calculator'!J:J,MATCH('Isaac 401k'!N665,'Retirement Calculator'!A:A,0),0),0)</f>
        <v>7820.4732791855868</v>
      </c>
      <c r="K665" s="444">
        <f t="shared" ca="1" si="53"/>
        <v>7909.9675820767707</v>
      </c>
      <c r="L665" s="444">
        <f t="shared" ca="1" si="54"/>
        <v>1906302.1872805019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1906302.1872805019</v>
      </c>
      <c r="J666" s="444">
        <f t="array" ref="J666">IFERROR(INDEX('Retirement Calculator'!J:J,MATCH('Isaac 401k'!N666,'Retirement Calculator'!A:A,0),0),0)</f>
        <v>7820.4732791855868</v>
      </c>
      <c r="K666" s="444">
        <f t="shared" ca="1" si="53"/>
        <v>7910.3404750054842</v>
      </c>
      <c r="L666" s="444">
        <f t="shared" ca="1" si="54"/>
        <v>1906392.0544763219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1906392.0544763219</v>
      </c>
      <c r="J667" s="444">
        <f t="array" ref="J667">IFERROR(INDEX('Retirement Calculator'!J:J,MATCH('Isaac 401k'!N667,'Retirement Calculator'!A:A,0),0),0)</f>
        <v>7820.4732791855868</v>
      </c>
      <c r="K667" s="444">
        <f t="shared" ca="1" si="53"/>
        <v>7910.7149216547341</v>
      </c>
      <c r="L667" s="444">
        <f t="shared" ca="1" si="54"/>
        <v>1906482.296118791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1906482.296118791</v>
      </c>
      <c r="J668" s="444">
        <f t="array" ref="J668">IFERROR(INDEX('Retirement Calculator'!J:J,MATCH('Isaac 401k'!N668,'Retirement Calculator'!A:A,0),0),0)</f>
        <v>7820.4732791855868</v>
      </c>
      <c r="K668" s="444">
        <f t="shared" ca="1" si="53"/>
        <v>7911.0909284983554</v>
      </c>
      <c r="L668" s="444">
        <f t="shared" ca="1" si="54"/>
        <v>1906572.9137681038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1906572.9137681038</v>
      </c>
      <c r="J669" s="444">
        <f t="array" ref="J669">IFERROR(INDEX('Retirement Calculator'!J:J,MATCH('Isaac 401k'!N669,'Retirement Calculator'!A:A,0),0),0)</f>
        <v>7820.4732791855868</v>
      </c>
      <c r="K669" s="444">
        <f t="shared" ca="1" si="53"/>
        <v>7911.4685020371589</v>
      </c>
      <c r="L669" s="444">
        <f t="shared" ca="1" si="54"/>
        <v>1906663.9089909554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1906663.9089909554</v>
      </c>
      <c r="J670" s="444">
        <f t="array" ref="J670">IFERROR(INDEX('Retirement Calculator'!J:J,MATCH('Isaac 401k'!N670,'Retirement Calculator'!A:A,0),0),0)</f>
        <v>7820.4732791855868</v>
      </c>
      <c r="K670" s="444">
        <f t="shared" ca="1" si="53"/>
        <v>7911.8476487990411</v>
      </c>
      <c r="L670" s="444">
        <f t="shared" ca="1" si="54"/>
        <v>1906755.2833605688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1906755.2833605688</v>
      </c>
      <c r="J671" s="444">
        <f t="array" ref="J671">IFERROR(INDEX('Retirement Calculator'!J:J,MATCH('Isaac 401k'!N671,'Retirement Calculator'!A:A,0),0),0)</f>
        <v>7820.4732791855868</v>
      </c>
      <c r="K671" s="444">
        <f t="shared" ca="1" si="53"/>
        <v>7912.2283753390966</v>
      </c>
      <c r="L671" s="444">
        <f t="shared" ca="1" si="54"/>
        <v>1906847.0384567224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1906847.0384567224</v>
      </c>
      <c r="J672" s="444">
        <f t="array" ref="J672">IFERROR(INDEX('Retirement Calculator'!J:J,MATCH('Isaac 401k'!N672,'Retirement Calculator'!A:A,0),0),0)</f>
        <v>7820.4732791855868</v>
      </c>
      <c r="K672" s="444">
        <f t="shared" ca="1" si="53"/>
        <v>7912.6106882397362</v>
      </c>
      <c r="L672" s="444">
        <f t="shared" ca="1" si="54"/>
        <v>1906939.1758657766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1906939.1758657766</v>
      </c>
      <c r="J673" s="444">
        <f t="array" ref="J673">IFERROR(INDEX('Retirement Calculator'!J:J,MATCH('Isaac 401k'!N673,'Retirement Calculator'!A:A,0),0),0)</f>
        <v>7820.4732791855868</v>
      </c>
      <c r="K673" s="444">
        <f t="shared" ca="1" si="53"/>
        <v>7912.9945941107944</v>
      </c>
      <c r="L673" s="444">
        <f t="shared" ca="1" si="54"/>
        <v>1907031.6971807019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1907031.6971807019</v>
      </c>
      <c r="J674" s="444">
        <f t="array" ref="J674">IFERROR(INDEX('Retirement Calculator'!J:J,MATCH('Isaac 401k'!N674,'Retirement Calculator'!A:A,0),0),0)</f>
        <v>7820.4732791855868</v>
      </c>
      <c r="K674" s="444">
        <f t="shared" ca="1" si="53"/>
        <v>7913.3800995896509</v>
      </c>
      <c r="L674" s="444">
        <f t="shared" ca="1" si="54"/>
        <v>1907124.604001106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1907124.604001106</v>
      </c>
      <c r="J675" s="444">
        <f t="array" ref="J675">IFERROR(INDEX('Retirement Calculator'!J:J,MATCH('Isaac 401k'!N675,'Retirement Calculator'!A:A,0),0),0)</f>
        <v>7820.4732791855868</v>
      </c>
      <c r="K675" s="444">
        <f t="shared" ca="1" si="53"/>
        <v>7913.7672113413346</v>
      </c>
      <c r="L675" s="444">
        <f t="shared" ca="1" si="54"/>
        <v>1907217.8979332617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1907217.8979332617</v>
      </c>
      <c r="J676" s="444">
        <f t="array" ref="J676">IFERROR(INDEX('Retirement Calculator'!J:J,MATCH('Isaac 401k'!N676,'Retirement Calculator'!A:A,0),0),0)</f>
        <v>7820.4732791855868</v>
      </c>
      <c r="K676" s="444">
        <f t="shared" ca="1" si="53"/>
        <v>7914.1559360586498</v>
      </c>
      <c r="L676" s="444">
        <f t="shared" ca="1" si="54"/>
        <v>1907311.5805901347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1907311.5805901347</v>
      </c>
      <c r="J677" s="444">
        <f t="array" ref="J677">IFERROR(INDEX('Retirement Calculator'!J:J,MATCH('Isaac 401k'!N677,'Retirement Calculator'!A:A,0),0),0)</f>
        <v>7820.4732791855868</v>
      </c>
      <c r="K677" s="444">
        <f t="shared" ca="1" si="53"/>
        <v>7914.5462804622875</v>
      </c>
      <c r="L677" s="444">
        <f t="shared" ca="1" si="54"/>
        <v>1907405.6535914114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1907405.6535914114</v>
      </c>
      <c r="J678" s="444">
        <f t="array" ref="J678">IFERROR(INDEX('Retirement Calculator'!J:J,MATCH('Isaac 401k'!N678,'Retirement Calculator'!A:A,0),0),0)</f>
        <v>7820.4732791855868</v>
      </c>
      <c r="K678" s="444">
        <f t="shared" ca="1" si="53"/>
        <v>7914.9382513009405</v>
      </c>
      <c r="L678" s="444">
        <f t="shared" ca="1" si="54"/>
        <v>1907500.1185635268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1907500.1185635268</v>
      </c>
      <c r="J679" s="444">
        <f t="array" ref="J679">IFERROR(INDEX('Retirement Calculator'!J:J,MATCH('Isaac 401k'!N679,'Retirement Calculator'!A:A,0),0),0)</f>
        <v>7820.4732791855868</v>
      </c>
      <c r="K679" s="444">
        <f t="shared" ca="1" si="53"/>
        <v>7915.3318553514209</v>
      </c>
      <c r="L679" s="444">
        <f t="shared" ca="1" si="54"/>
        <v>1907594.9771396925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1907594.9771396925</v>
      </c>
      <c r="J680" s="444">
        <f t="array" ref="J680">IFERROR(INDEX('Retirement Calculator'!J:J,MATCH('Isaac 401k'!N680,'Retirement Calculator'!A:A,0),0),0)</f>
        <v>7820.4732791855868</v>
      </c>
      <c r="K680" s="444">
        <f t="shared" ca="1" si="53"/>
        <v>7915.7270994187784</v>
      </c>
      <c r="L680" s="444">
        <f t="shared" ca="1" si="54"/>
        <v>1907690.2309599258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1907690.2309599258</v>
      </c>
      <c r="J681" s="444">
        <f t="array" ref="J681">IFERROR(INDEX('Retirement Calculator'!J:J,MATCH('Isaac 401k'!N681,'Retirement Calculator'!A:A,0),0),0)</f>
        <v>7820.4732791855868</v>
      </c>
      <c r="K681" s="444">
        <f t="shared" ca="1" si="53"/>
        <v>7916.1239903364176</v>
      </c>
      <c r="L681" s="444">
        <f t="shared" ca="1" si="54"/>
        <v>1907785.8816710766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1907785.8816710766</v>
      </c>
      <c r="J682" s="444">
        <f t="array" ref="J682">IFERROR(INDEX('Retirement Calculator'!J:J,MATCH('Isaac 401k'!N682,'Retirement Calculator'!A:A,0),0),0)</f>
        <v>7820.4732791855868</v>
      </c>
      <c r="K682" s="444">
        <f t="shared" ca="1" si="53"/>
        <v>7916.5225349662123</v>
      </c>
      <c r="L682" s="444">
        <f t="shared" ca="1" si="54"/>
        <v>1907881.9309268573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1907881.9309268573</v>
      </c>
      <c r="J683" s="444">
        <f t="array" ref="J683">IFERROR(INDEX('Retirement Calculator'!J:J,MATCH('Isaac 401k'!N683,'Retirement Calculator'!A:A,0),0),0)</f>
        <v>7820.4732791855868</v>
      </c>
      <c r="K683" s="444">
        <f t="shared" ca="1" si="53"/>
        <v>7916.9227401986318</v>
      </c>
      <c r="L683" s="444">
        <f t="shared" ca="1" si="54"/>
        <v>1907978.3803878704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1907978.3803878704</v>
      </c>
      <c r="J684" s="444">
        <f t="array" ref="J684">IFERROR(INDEX('Retirement Calculator'!J:J,MATCH('Isaac 401k'!N684,'Retirement Calculator'!A:A,0),0),0)</f>
        <v>7820.4732791855868</v>
      </c>
      <c r="K684" s="444">
        <f t="shared" ca="1" si="53"/>
        <v>7917.3246129528534</v>
      </c>
      <c r="L684" s="444">
        <f t="shared" ca="1" si="54"/>
        <v>1908075.2317216375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1908075.2317216375</v>
      </c>
      <c r="J685" s="444">
        <f t="array" ref="J685">IFERROR(INDEX('Retirement Calculator'!J:J,MATCH('Isaac 401k'!N685,'Retirement Calculator'!A:A,0),0),0)</f>
        <v>7820.4732791855868</v>
      </c>
      <c r="K685" s="444">
        <f t="shared" ca="1" si="53"/>
        <v>7917.7281601768818</v>
      </c>
      <c r="L685" s="444">
        <f t="shared" ca="1" si="54"/>
        <v>1908172.4866026288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1908172.4866026288</v>
      </c>
      <c r="J686" s="444">
        <f t="array" ref="J686">IFERROR(INDEX('Retirement Calculator'!J:J,MATCH('Isaac 401k'!N686,'Retirement Calculator'!A:A,0),0),0)</f>
        <v>7820.4732791855868</v>
      </c>
      <c r="K686" s="444">
        <f t="shared" ca="1" si="53"/>
        <v>7918.1333888476802</v>
      </c>
      <c r="L686" s="444">
        <f t="shared" ca="1" si="54"/>
        <v>1908270.1467122908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1908270.1467122908</v>
      </c>
      <c r="J687" s="444">
        <f t="array" ref="J687">IFERROR(INDEX('Retirement Calculator'!J:J,MATCH('Isaac 401k'!N687,'Retirement Calculator'!A:A,0),0),0)</f>
        <v>7820.4732791855868</v>
      </c>
      <c r="K687" s="444">
        <f t="shared" ca="1" si="53"/>
        <v>7918.5403059712717</v>
      </c>
      <c r="L687" s="444">
        <f t="shared" ca="1" si="54"/>
        <v>1908368.2137390764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1908368.2137390764</v>
      </c>
      <c r="J688" s="444">
        <f t="array" ref="J688">IFERROR(INDEX('Retirement Calculator'!J:J,MATCH('Isaac 401k'!N688,'Retirement Calculator'!A:A,0),0),0)</f>
        <v>7820.4732791855868</v>
      </c>
      <c r="K688" s="444">
        <f t="shared" ca="1" si="53"/>
        <v>7918.9489185828779</v>
      </c>
      <c r="L688" s="444">
        <f t="shared" ca="1" si="54"/>
        <v>1908466.6893784737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1908466.6893784737</v>
      </c>
      <c r="J689" s="444">
        <f t="array" ref="J689">IFERROR(INDEX('Retirement Calculator'!J:J,MATCH('Isaac 401k'!N689,'Retirement Calculator'!A:A,0),0),0)</f>
        <v>7820.4732791855868</v>
      </c>
      <c r="K689" s="444">
        <f t="shared" ca="1" si="53"/>
        <v>7919.3592337470336</v>
      </c>
      <c r="L689" s="444">
        <f t="shared" ca="1" si="54"/>
        <v>1908565.5753330351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1908565.5753330351</v>
      </c>
      <c r="J690" s="444">
        <f t="array" ref="J690">IFERROR(INDEX('Retirement Calculator'!J:J,MATCH('Isaac 401k'!N690,'Retirement Calculator'!A:A,0),0),0)</f>
        <v>7820.4732791855868</v>
      </c>
      <c r="K690" s="444">
        <f t="shared" ca="1" si="53"/>
        <v>7919.7712585577056</v>
      </c>
      <c r="L690" s="444">
        <f t="shared" ca="1" si="54"/>
        <v>1908664.8733124072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1908664.8733124072</v>
      </c>
      <c r="J691" s="444">
        <f t="array" ref="J691">IFERROR(INDEX('Retirement Calculator'!J:J,MATCH('Isaac 401k'!N691,'Retirement Calculator'!A:A,0),0),0)</f>
        <v>7820.4732791855868</v>
      </c>
      <c r="K691" s="444">
        <f t="shared" ca="1" si="53"/>
        <v>7920.1850001384228</v>
      </c>
      <c r="L691" s="444">
        <f t="shared" ca="1" si="54"/>
        <v>1908764.5850333599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1908764.5850333599</v>
      </c>
      <c r="J692" s="444">
        <f t="array" ref="J692">IFERROR(INDEX('Retirement Calculator'!J:J,MATCH('Isaac 401k'!N692,'Retirement Calculator'!A:A,0),0),0)</f>
        <v>7820.4732791855868</v>
      </c>
      <c r="K692" s="444">
        <f t="shared" ca="1" si="53"/>
        <v>7920.6004656423938</v>
      </c>
      <c r="L692" s="444">
        <f t="shared" ca="1" si="54"/>
        <v>1908864.7122198166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1908864.7122198166</v>
      </c>
      <c r="J693" s="444">
        <f t="array" ref="J693">IFERROR(INDEX('Retirement Calculator'!J:J,MATCH('Isaac 401k'!N693,'Retirement Calculator'!A:A,0),0),0)</f>
        <v>7820.4732791855868</v>
      </c>
      <c r="K693" s="444">
        <f t="shared" ca="1" si="53"/>
        <v>7921.0176622526278</v>
      </c>
      <c r="L693" s="444">
        <f t="shared" ca="1" si="54"/>
        <v>1908965.2566028836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1908965.2566028836</v>
      </c>
      <c r="J694" s="444">
        <f t="array" ref="J694">IFERROR(INDEX('Retirement Calculator'!J:J,MATCH('Isaac 401k'!N694,'Retirement Calculator'!A:A,0),0),0)</f>
        <v>7820.4732791855868</v>
      </c>
      <c r="K694" s="444">
        <f t="shared" ca="1" si="53"/>
        <v>7921.4365971820762</v>
      </c>
      <c r="L694" s="444">
        <f t="shared" ca="1" si="54"/>
        <v>1909066.2199208802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1909066.2199208802</v>
      </c>
      <c r="J695" s="444">
        <f t="array" ref="J695">IFERROR(INDEX('Retirement Calculator'!J:J,MATCH('Isaac 401k'!N695,'Retirement Calculator'!A:A,0),0),0)</f>
        <v>7820.4732791855868</v>
      </c>
      <c r="K695" s="444">
        <f t="shared" ca="1" si="53"/>
        <v>7921.8572776737274</v>
      </c>
      <c r="L695" s="444">
        <f t="shared" ca="1" si="54"/>
        <v>1909167.6039193682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1909167.6039193682</v>
      </c>
      <c r="J696" s="444">
        <f t="array" ref="J696">IFERROR(INDEX('Retirement Calculator'!J:J,MATCH('Isaac 401k'!N696,'Retirement Calculator'!A:A,0),0),0)</f>
        <v>7820.4732791855868</v>
      </c>
      <c r="K696" s="444">
        <f t="shared" ca="1" si="53"/>
        <v>7922.2797110007605</v>
      </c>
      <c r="L696" s="444">
        <f t="shared" ca="1" si="54"/>
        <v>1909269.4103511835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1909269.4103511835</v>
      </c>
      <c r="J697" s="444">
        <f t="array" ref="J697">IFERROR(INDEX('Retirement Calculator'!J:J,MATCH('Isaac 401k'!N697,'Retirement Calculator'!A:A,0),0),0)</f>
        <v>7820.4732791855868</v>
      </c>
      <c r="K697" s="444">
        <f t="shared" ca="1" si="53"/>
        <v>7922.7039044666581</v>
      </c>
      <c r="L697" s="444">
        <f t="shared" ca="1" si="54"/>
        <v>1909371.6409764646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1909371.6409764646</v>
      </c>
      <c r="J698" s="444">
        <f t="array" ref="J698">IFERROR(INDEX('Retirement Calculator'!J:J,MATCH('Isaac 401k'!N698,'Retirement Calculator'!A:A,0),0),0)</f>
        <v>7820.4732791855868</v>
      </c>
      <c r="K698" s="444">
        <f t="shared" ca="1" si="53"/>
        <v>7923.1298654053289</v>
      </c>
      <c r="L698" s="444">
        <f t="shared" ca="1" si="54"/>
        <v>1909474.2975626844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1909474.2975626844</v>
      </c>
      <c r="J699" s="444">
        <f t="array" ref="J699">IFERROR(INDEX('Retirement Calculator'!J:J,MATCH('Isaac 401k'!N699,'Retirement Calculator'!A:A,0),0),0)</f>
        <v>7820.4732791855868</v>
      </c>
      <c r="K699" s="444">
        <f t="shared" ca="1" si="53"/>
        <v>7923.5576011812445</v>
      </c>
      <c r="L699" s="444">
        <f t="shared" ca="1" si="54"/>
        <v>1909577.3818846801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1909577.3818846801</v>
      </c>
      <c r="J700" s="444">
        <f t="array" ref="J700">IFERROR(INDEX('Retirement Calculator'!J:J,MATCH('Isaac 401k'!N700,'Retirement Calculator'!A:A,0),0),0)</f>
        <v>7820.4732791855868</v>
      </c>
      <c r="K700" s="444">
        <f t="shared" ca="1" si="53"/>
        <v>7923.9871191895609</v>
      </c>
      <c r="L700" s="444">
        <f t="shared" ca="1" si="54"/>
        <v>1909680.895724684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1909680.895724684</v>
      </c>
      <c r="J701" s="444">
        <f t="array" ref="J701">IFERROR(INDEX('Retirement Calculator'!J:J,MATCH('Isaac 401k'!N701,'Retirement Calculator'!A:A,0),0),0)</f>
        <v>7820.4732791855868</v>
      </c>
      <c r="K701" s="444">
        <f t="shared" ca="1" si="53"/>
        <v>7924.418426856244</v>
      </c>
      <c r="L701" s="444">
        <f t="shared" ca="1" si="54"/>
        <v>1909784.8408723546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1909784.8408723546</v>
      </c>
      <c r="J702" s="444">
        <f t="array" ref="J702">IFERROR(INDEX('Retirement Calculator'!J:J,MATCH('Isaac 401k'!N702,'Retirement Calculator'!A:A,0),0),0)</f>
        <v>7820.4732791855868</v>
      </c>
      <c r="K702" s="444">
        <f t="shared" ca="1" si="53"/>
        <v>7924.8515316382036</v>
      </c>
      <c r="L702" s="444">
        <f t="shared" ca="1" si="54"/>
        <v>1909889.2191248073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1909889.2191248073</v>
      </c>
      <c r="J703" s="444">
        <f t="array" ref="J703">IFERROR(INDEX('Retirement Calculator'!J:J,MATCH('Isaac 401k'!N703,'Retirement Calculator'!A:A,0),0),0)</f>
        <v>7820.4732791855868</v>
      </c>
      <c r="K703" s="444">
        <f t="shared" ca="1" si="53"/>
        <v>7925.2864410234242</v>
      </c>
      <c r="L703" s="444">
        <f t="shared" ca="1" si="54"/>
        <v>1909994.0322866451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1909994.0322866451</v>
      </c>
      <c r="J704" s="444">
        <f t="array" ref="J704">IFERROR(INDEX('Retirement Calculator'!J:J,MATCH('Isaac 401k'!N704,'Retirement Calculator'!A:A,0),0),0)</f>
        <v>7820.4732791855868</v>
      </c>
      <c r="K704" s="444">
        <f t="shared" ca="1" si="53"/>
        <v>7925.7231625310815</v>
      </c>
      <c r="L704" s="444">
        <f t="shared" ca="1" si="54"/>
        <v>1910099.2821699907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1910099.2821699907</v>
      </c>
      <c r="J705" s="444">
        <f t="array" ref="J705">IFERROR(INDEX('Retirement Calculator'!J:J,MATCH('Isaac 401k'!N705,'Retirement Calculator'!A:A,0),0),0)</f>
        <v>7820.4732791855868</v>
      </c>
      <c r="K705" s="444">
        <f t="shared" ca="1" si="53"/>
        <v>7926.1617037116876</v>
      </c>
      <c r="L705" s="444">
        <f t="shared" ca="1" si="54"/>
        <v>1910204.9705945167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1910204.9705945167</v>
      </c>
      <c r="J706" s="444">
        <f t="array" ref="J706">IFERROR(INDEX('Retirement Calculator'!J:J,MATCH('Isaac 401k'!N706,'Retirement Calculator'!A:A,0),0),0)</f>
        <v>7820.4732791855868</v>
      </c>
      <c r="K706" s="444">
        <f t="shared" ca="1" si="53"/>
        <v>7926.6020721472132</v>
      </c>
      <c r="L706" s="444">
        <f t="shared" ca="1" si="54"/>
        <v>1910311.0993874783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1910311.0993874783</v>
      </c>
      <c r="J707" s="444">
        <f t="array" ref="J707">IFERROR(INDEX('Retirement Calculator'!J:J,MATCH('Isaac 401k'!N707,'Retirement Calculator'!A:A,0),0),0)</f>
        <v>7820.4732791855868</v>
      </c>
      <c r="K707" s="444">
        <f t="shared" ca="1" si="53"/>
        <v>7927.0442754512196</v>
      </c>
      <c r="L707" s="444">
        <f t="shared" ca="1" si="54"/>
        <v>1910417.6703837439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1910417.6703837439</v>
      </c>
      <c r="J708" s="444">
        <f t="array" ref="J708">IFERROR(INDEX('Retirement Calculator'!J:J,MATCH('Isaac 401k'!N708,'Retirement Calculator'!A:A,0),0),0)</f>
        <v>7820.4732791855868</v>
      </c>
      <c r="K708" s="444">
        <f t="shared" ca="1" si="53"/>
        <v>7927.4883212689929</v>
      </c>
      <c r="L708" s="444">
        <f t="shared" ca="1" si="54"/>
        <v>1910524.6854258273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1910524.6854258273</v>
      </c>
      <c r="J709" s="444">
        <f t="array" ref="J709">IFERROR(INDEX('Retirement Calculator'!J:J,MATCH('Isaac 401k'!N709,'Retirement Calculator'!A:A,0),0),0)</f>
        <v>7820.4732791855868</v>
      </c>
      <c r="K709" s="444">
        <f t="shared" ca="1" si="53"/>
        <v>7927.9342172776733</v>
      </c>
      <c r="L709" s="444">
        <f t="shared" ca="1" si="54"/>
        <v>1910632.1463639194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1910632.1463639194</v>
      </c>
      <c r="J710" s="444">
        <f t="array" ref="J710">IFERROR(INDEX('Retirement Calculator'!J:J,MATCH('Isaac 401k'!N710,'Retirement Calculator'!A:A,0),0),0)</f>
        <v>7820.4732791855868</v>
      </c>
      <c r="K710" s="444">
        <f t="shared" ca="1" si="53"/>
        <v>7928.3819711863916</v>
      </c>
      <c r="L710" s="444">
        <f t="shared" ca="1" si="54"/>
        <v>1910740.0550559203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1910740.0550559203</v>
      </c>
      <c r="J711" s="444">
        <f t="array" ref="J711">IFERROR(INDEX('Retirement Calculator'!J:J,MATCH('Isaac 401k'!N711,'Retirement Calculator'!A:A,0),0),0)</f>
        <v>7820.4732791855868</v>
      </c>
      <c r="K711" s="444">
        <f t="shared" ca="1" si="53"/>
        <v>7928.8315907363949</v>
      </c>
      <c r="L711" s="444">
        <f t="shared" ca="1" si="54"/>
        <v>1910848.413367471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1910848.413367471</v>
      </c>
      <c r="J712" s="444">
        <f t="array" ref="J712">IFERROR(INDEX('Retirement Calculator'!J:J,MATCH('Isaac 401k'!N712,'Retirement Calculator'!A:A,0),0),0)</f>
        <v>7820.4732791855868</v>
      </c>
      <c r="K712" s="444">
        <f t="shared" ca="1" si="53"/>
        <v>7929.2830837011879</v>
      </c>
      <c r="L712" s="444">
        <f t="shared" ca="1" si="54"/>
        <v>1910957.2231719866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1910957.2231719866</v>
      </c>
      <c r="J713" s="444">
        <f t="array" ref="J713">IFERROR(INDEX('Retirement Calculator'!J:J,MATCH('Isaac 401k'!N713,'Retirement Calculator'!A:A,0),0),0)</f>
        <v>7820.4732791855868</v>
      </c>
      <c r="K713" s="444">
        <f t="shared" ca="1" si="53"/>
        <v>7929.7364578866709</v>
      </c>
      <c r="L713" s="444">
        <f t="shared" ca="1" si="54"/>
        <v>1911066.4863506877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1911066.4863506877</v>
      </c>
      <c r="J714" s="444">
        <f t="array" ref="J714">IFERROR(INDEX('Retirement Calculator'!J:J,MATCH('Isaac 401k'!N714,'Retirement Calculator'!A:A,0),0),0)</f>
        <v>7820.4732791855868</v>
      </c>
      <c r="K714" s="444">
        <f t="shared" ca="1" si="53"/>
        <v>7930.1917211312593</v>
      </c>
      <c r="L714" s="444">
        <f t="shared" ca="1" si="54"/>
        <v>1911176.2047926334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1911176.2047926334</v>
      </c>
      <c r="J715" s="444">
        <f t="array" ref="J715">IFERROR(INDEX('Retirement Calculator'!J:J,MATCH('Isaac 401k'!N715,'Retirement Calculator'!A:A,0),0),0)</f>
        <v>7820.4732791855868</v>
      </c>
      <c r="K715" s="444">
        <f t="shared" ca="1" si="53"/>
        <v>7930.6488813060323</v>
      </c>
      <c r="L715" s="444">
        <f t="shared" ca="1" si="54"/>
        <v>1911286.3803947538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1911286.3803947538</v>
      </c>
      <c r="J716" s="444">
        <f t="array" ref="J716">IFERROR(INDEX('Retirement Calculator'!J:J,MATCH('Isaac 401k'!N716,'Retirement Calculator'!A:A,0),0),0)</f>
        <v>7820.4732791855868</v>
      </c>
      <c r="K716" s="444">
        <f t="shared" ca="1" si="53"/>
        <v>7931.1079463148662</v>
      </c>
      <c r="L716" s="444">
        <f t="shared" ca="1" si="54"/>
        <v>1911397.015061883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1911397.015061883</v>
      </c>
      <c r="J717" s="444">
        <f t="array" ref="J717">IFERROR(INDEX('Retirement Calculator'!J:J,MATCH('Isaac 401k'!N717,'Retirement Calculator'!A:A,0),0),0)</f>
        <v>7820.4732791855868</v>
      </c>
      <c r="K717" s="444">
        <f t="shared" ca="1" si="53"/>
        <v>7931.5689240945712</v>
      </c>
      <c r="L717" s="444">
        <f t="shared" ca="1" si="54"/>
        <v>1911508.110706792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1911508.110706792</v>
      </c>
      <c r="J718" s="444">
        <f t="array" ref="J718">IFERROR(INDEX('Retirement Calculator'!J:J,MATCH('Isaac 401k'!N718,'Retirement Calculator'!A:A,0),0),0)</f>
        <v>7820.4732791855868</v>
      </c>
      <c r="K718" s="444">
        <f t="shared" ca="1" si="53"/>
        <v>7932.0318226150266</v>
      </c>
      <c r="L718" s="444">
        <f t="shared" ca="1" si="54"/>
        <v>1911619.6692502215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1911619.6692502215</v>
      </c>
      <c r="J719" s="444">
        <f t="array" ref="J719">IFERROR(INDEX('Retirement Calculator'!J:J,MATCH('Isaac 401k'!N719,'Retirement Calculator'!A:A,0),0),0)</f>
        <v>7820.4732791855868</v>
      </c>
      <c r="K719" s="444">
        <f t="shared" ca="1" si="53"/>
        <v>7932.4966498793156</v>
      </c>
      <c r="L719" s="444">
        <f t="shared" ca="1" si="54"/>
        <v>1911731.6926209151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1911731.6926209151</v>
      </c>
      <c r="J720" s="444">
        <f t="array" ref="J720">IFERROR(INDEX('Retirement Calculator'!J:J,MATCH('Isaac 401k'!N720,'Retirement Calculator'!A:A,0),0),0)</f>
        <v>7820.4732791855868</v>
      </c>
      <c r="K720" s="444">
        <f t="shared" ca="1" si="53"/>
        <v>7932.9634139238733</v>
      </c>
      <c r="L720" s="444">
        <f t="shared" ca="1" si="54"/>
        <v>1911844.1827556535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1911844.1827556535</v>
      </c>
      <c r="J721" s="444">
        <f t="array" ref="J721">IFERROR(INDEX('Retirement Calculator'!J:J,MATCH('Isaac 401k'!N721,'Retirement Calculator'!A:A,0),0),0)</f>
        <v>7820.4732791855868</v>
      </c>
      <c r="K721" s="444">
        <f t="shared" ca="1" si="53"/>
        <v>7933.4321228186163</v>
      </c>
      <c r="L721" s="444">
        <f t="shared" ca="1" si="54"/>
        <v>1911957.1415992866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1911957.1415992866</v>
      </c>
      <c r="J722" s="444">
        <f t="array" ref="J722">IFERROR(INDEX('Retirement Calculator'!J:J,MATCH('Isaac 401k'!N722,'Retirement Calculator'!A:A,0),0),0)</f>
        <v>7820.4732791855868</v>
      </c>
      <c r="K722" s="444">
        <f t="shared" ca="1" si="53"/>
        <v>7933.9027846670861</v>
      </c>
      <c r="L722" s="444">
        <f t="shared" ca="1" si="54"/>
        <v>1912070.571104768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1912070.571104768</v>
      </c>
      <c r="J723" s="444">
        <f t="array" ref="J723">IFERROR(INDEX('Retirement Calculator'!J:J,MATCH('Isaac 401k'!N723,'Retirement Calculator'!A:A,0),0),0)</f>
        <v>7820.4732791855868</v>
      </c>
      <c r="K723" s="444">
        <f t="shared" ca="1" si="53"/>
        <v>7934.3754076065934</v>
      </c>
      <c r="L723" s="444">
        <f t="shared" ca="1" si="54"/>
        <v>1912184.473233189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1912184.473233189</v>
      </c>
      <c r="J724" s="444">
        <f t="array" ref="J724">IFERROR(INDEX('Retirement Calculator'!J:J,MATCH('Isaac 401k'!N724,'Retirement Calculator'!A:A,0),0),0)</f>
        <v>7820.4732791855868</v>
      </c>
      <c r="K724" s="444">
        <f t="shared" ca="1" si="53"/>
        <v>7934.8499998083471</v>
      </c>
      <c r="L724" s="444">
        <f t="shared" ca="1" si="54"/>
        <v>1912298.8499538116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1912298.8499538116</v>
      </c>
      <c r="J725" s="444">
        <f t="array" ref="J725">IFERROR(INDEX('Retirement Calculator'!J:J,MATCH('Isaac 401k'!N725,'Retirement Calculator'!A:A,0),0),0)</f>
        <v>7820.4732791855868</v>
      </c>
      <c r="K725" s="444">
        <f t="shared" ca="1" si="53"/>
        <v>7935.3265694776082</v>
      </c>
      <c r="L725" s="444">
        <f t="shared" ca="1" si="54"/>
        <v>1912413.7032441036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1912413.7032441036</v>
      </c>
      <c r="J726" s="444">
        <f t="array" ref="J726">IFERROR(INDEX('Retirement Calculator'!J:J,MATCH('Isaac 401k'!N726,'Retirement Calculator'!A:A,0),0),0)</f>
        <v>7820.4732791855868</v>
      </c>
      <c r="K726" s="444">
        <f t="shared" ca="1" si="53"/>
        <v>7935.805124853825</v>
      </c>
      <c r="L726" s="444">
        <f t="shared" ca="1" si="54"/>
        <v>1912529.0350897717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1912529.0350897717</v>
      </c>
      <c r="J727" s="444">
        <f t="array" ref="J727">IFERROR(INDEX('Retirement Calculator'!J:J,MATCH('Isaac 401k'!N727,'Retirement Calculator'!A:A,0),0),0)</f>
        <v>7820.4732791855868</v>
      </c>
      <c r="K727" s="444">
        <f t="shared" ca="1" si="53"/>
        <v>7936.2856742107751</v>
      </c>
      <c r="L727" s="444">
        <f t="shared" ca="1" si="54"/>
        <v>1912644.847484797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1912644.847484797</v>
      </c>
      <c r="J728" s="444">
        <f t="array" ref="J728">IFERROR(INDEX('Retirement Calculator'!J:J,MATCH('Isaac 401k'!N728,'Retirement Calculator'!A:A,0),0),0)</f>
        <v>7820.4732791855868</v>
      </c>
      <c r="K728" s="444">
        <f t="shared" ca="1" si="53"/>
        <v>7936.7682258567138</v>
      </c>
      <c r="L728" s="444">
        <f t="shared" ca="1" si="54"/>
        <v>1912761.1424314682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1912761.1424314682</v>
      </c>
      <c r="J729" s="444">
        <f t="array" ref="J729">IFERROR(INDEX('Retirement Calculator'!J:J,MATCH('Isaac 401k'!N729,'Retirement Calculator'!A:A,0),0),0)</f>
        <v>7820.4732791855868</v>
      </c>
      <c r="K729" s="444">
        <f t="shared" ca="1" si="53"/>
        <v>7937.2527881345095</v>
      </c>
      <c r="L729" s="444">
        <f t="shared" ca="1" si="54"/>
        <v>1912877.9219404173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1912877.9219404173</v>
      </c>
      <c r="J730" s="444">
        <f t="array" ref="J730">IFERROR(INDEX('Retirement Calculator'!J:J,MATCH('Isaac 401k'!N730,'Retirement Calculator'!A:A,0),0),0)</f>
        <v>7820.4732791855868</v>
      </c>
      <c r="K730" s="444">
        <f t="shared" ca="1" si="53"/>
        <v>7937.7393694217972</v>
      </c>
      <c r="L730" s="444">
        <f t="shared" ca="1" si="54"/>
        <v>1912995.1880306534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1912995.1880306534</v>
      </c>
      <c r="J731" s="444">
        <f t="array" ref="J731">IFERROR(INDEX('Retirement Calculator'!J:J,MATCH('Isaac 401k'!N731,'Retirement Calculator'!A:A,0),0),0)</f>
        <v>7820.4732791855868</v>
      </c>
      <c r="K731" s="444">
        <f t="shared" ca="1" si="53"/>
        <v>7938.2279781311154</v>
      </c>
      <c r="L731" s="444">
        <f t="shared" ca="1" si="54"/>
        <v>1913112.9427295988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1913112.9427295988</v>
      </c>
      <c r="J732" s="444">
        <f t="array" ref="J732">IFERROR(INDEX('Retirement Calculator'!J:J,MATCH('Isaac 401k'!N732,'Retirement Calculator'!A:A,0),0),0)</f>
        <v>7820.4732791855868</v>
      </c>
      <c r="K732" s="444">
        <f t="shared" ca="1" si="53"/>
        <v>7938.7186227100547</v>
      </c>
      <c r="L732" s="444">
        <f t="shared" ca="1" si="54"/>
        <v>1913231.1880731233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1913231.1880731233</v>
      </c>
      <c r="J733" s="444">
        <f t="array" ref="J733">IFERROR(INDEX('Retirement Calculator'!J:J,MATCH('Isaac 401k'!N733,'Retirement Calculator'!A:A,0),0),0)</f>
        <v>7820.4732791855868</v>
      </c>
      <c r="K733" s="444">
        <f t="shared" ca="1" si="53"/>
        <v>7939.2113116414075</v>
      </c>
      <c r="L733" s="444">
        <f t="shared" ca="1" si="54"/>
        <v>1913349.9261055791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1913349.9261055791</v>
      </c>
      <c r="J734" s="444">
        <f t="array" ref="J734">IFERROR(INDEX('Retirement Calculator'!J:J,MATCH('Isaac 401k'!N734,'Retirement Calculator'!A:A,0),0),0)</f>
        <v>7820.4732791855868</v>
      </c>
      <c r="K734" s="444">
        <f t="shared" ca="1" si="53"/>
        <v>7939.7060534433067</v>
      </c>
      <c r="L734" s="444">
        <f t="shared" ca="1" si="54"/>
        <v>1913469.1588798368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1913469.1588798368</v>
      </c>
      <c r="J735" s="444">
        <f t="array" ref="J735">IFERROR(INDEX('Retirement Calculator'!J:J,MATCH('Isaac 401k'!N735,'Retirement Calculator'!A:A,0),0),0)</f>
        <v>7820.4732791855868</v>
      </c>
      <c r="K735" s="444">
        <f t="shared" ca="1" si="53"/>
        <v>7940.2028566693798</v>
      </c>
      <c r="L735" s="444">
        <f t="shared" ca="1" si="54"/>
        <v>1913588.8884573206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1913588.8884573206</v>
      </c>
      <c r="J736" s="444">
        <f t="array" ref="J736">IFERROR(INDEX('Retirement Calculator'!J:J,MATCH('Isaac 401k'!N736,'Retirement Calculator'!A:A,0),0),0)</f>
        <v>7820.4732791855868</v>
      </c>
      <c r="K736" s="444">
        <f t="shared" ca="1" si="53"/>
        <v>7940.7017299088957</v>
      </c>
      <c r="L736" s="444">
        <f t="shared" ca="1" si="54"/>
        <v>1913709.1169080439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1913709.1169080439</v>
      </c>
      <c r="J737" s="444">
        <f t="array" ref="J737">IFERROR(INDEX('Retirement Calculator'!J:J,MATCH('Isaac 401k'!N737,'Retirement Calculator'!A:A,0),0),0)</f>
        <v>7820.4732791855868</v>
      </c>
      <c r="K737" s="444">
        <f t="shared" ca="1" si="53"/>
        <v>7941.2026817869091</v>
      </c>
      <c r="L737" s="444">
        <f t="shared" ca="1" si="54"/>
        <v>1913829.8463106451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1913829.8463106451</v>
      </c>
      <c r="J738" s="444">
        <f t="array" ref="J738">IFERROR(INDEX('Retirement Calculator'!J:J,MATCH('Isaac 401k'!N738,'Retirement Calculator'!A:A,0),0),0)</f>
        <v>7820.4732791855868</v>
      </c>
      <c r="K738" s="444">
        <f t="shared" ca="1" si="53"/>
        <v>7941.7057209644145</v>
      </c>
      <c r="L738" s="444">
        <f t="shared" ca="1" si="54"/>
        <v>1913951.0787524239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1913951.0787524239</v>
      </c>
      <c r="J739" s="444">
        <f t="array" ref="J739">IFERROR(INDEX('Retirement Calculator'!J:J,MATCH('Isaac 401k'!N739,'Retirement Calculator'!A:A,0),0),0)</f>
        <v>7820.4732791855868</v>
      </c>
      <c r="K739" s="444">
        <f t="shared" ca="1" si="53"/>
        <v>7942.2108561384939</v>
      </c>
      <c r="L739" s="444">
        <f t="shared" ca="1" si="54"/>
        <v>1914072.8163293768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1914072.8163293768</v>
      </c>
      <c r="J740" s="444">
        <f t="array" ref="J740">IFERROR(INDEX('Retirement Calculator'!J:J,MATCH('Isaac 401k'!N740,'Retirement Calculator'!A:A,0),0),0)</f>
        <v>7820.4732791855868</v>
      </c>
      <c r="K740" s="444">
        <f t="shared" ca="1" si="53"/>
        <v>7942.718096042463</v>
      </c>
      <c r="L740" s="444">
        <f t="shared" ca="1" si="54"/>
        <v>1914195.0611462337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1914195.0611462337</v>
      </c>
      <c r="J741" s="444">
        <f t="array" ref="J741">IFERROR(INDEX('Retirement Calculator'!J:J,MATCH('Isaac 401k'!N741,'Retirement Calculator'!A:A,0),0),0)</f>
        <v>7820.4732791855868</v>
      </c>
      <c r="K741" s="444">
        <f t="shared" ca="1" si="53"/>
        <v>7943.2274494460344</v>
      </c>
      <c r="L741" s="444">
        <f t="shared" ca="1" si="54"/>
        <v>1914317.8153164941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1914317.8153164941</v>
      </c>
      <c r="J742" s="444">
        <f t="array" ref="J742">IFERROR(INDEX('Retirement Calculator'!J:J,MATCH('Isaac 401k'!N742,'Retirement Calculator'!A:A,0),0),0)</f>
        <v>7820.4732791855868</v>
      </c>
      <c r="K742" s="444">
        <f t="shared" ca="1" si="53"/>
        <v>7943.7389251554523</v>
      </c>
      <c r="L742" s="444">
        <f t="shared" ca="1" si="54"/>
        <v>1914441.080962464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1914441.080962464</v>
      </c>
      <c r="J743" s="444">
        <f t="array" ref="J743">IFERROR(INDEX('Retirement Calculator'!J:J,MATCH('Isaac 401k'!N743,'Retirement Calculator'!A:A,0),0),0)</f>
        <v>7820.4732791855868</v>
      </c>
      <c r="K743" s="444">
        <f t="shared" ca="1" si="53"/>
        <v>7944.2525320136601</v>
      </c>
      <c r="L743" s="444">
        <f t="shared" ca="1" si="54"/>
        <v>1914564.8602152921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1914564.8602152921</v>
      </c>
      <c r="J744" s="444">
        <f t="array" ref="J744">IFERROR(INDEX('Retirement Calculator'!J:J,MATCH('Isaac 401k'!N744,'Retirement Calculator'!A:A,0),0),0)</f>
        <v>7820.4732791855868</v>
      </c>
      <c r="K744" s="444">
        <f t="shared" ca="1" si="53"/>
        <v>7944.7682789004448</v>
      </c>
      <c r="L744" s="444">
        <f t="shared" ca="1" si="54"/>
        <v>1914689.155215007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1914689.155215007</v>
      </c>
      <c r="J745" s="444">
        <f t="array" ref="J745">IFERROR(INDEX('Retirement Calculator'!J:J,MATCH('Isaac 401k'!N745,'Retirement Calculator'!A:A,0),0),0)</f>
        <v>7820.4732791855868</v>
      </c>
      <c r="K745" s="444">
        <f t="shared" ca="1" si="53"/>
        <v>7945.2861747325906</v>
      </c>
      <c r="L745" s="444">
        <f t="shared" ca="1" si="54"/>
        <v>1914813.9681105539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1914813.9681105539</v>
      </c>
      <c r="J746" s="444">
        <f t="array" ref="J746">IFERROR(INDEX('Retirement Calculator'!J:J,MATCH('Isaac 401k'!N746,'Retirement Calculator'!A:A,0),0),0)</f>
        <v>7820.4732791855868</v>
      </c>
      <c r="K746" s="444">
        <f t="shared" ca="1" si="53"/>
        <v>7945.8062284640337</v>
      </c>
      <c r="L746" s="444">
        <f t="shared" ca="1" si="54"/>
        <v>1914939.3010598323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1914939.3010598323</v>
      </c>
      <c r="J747" s="444">
        <f t="array" ref="J747">IFERROR(INDEX('Retirement Calculator'!J:J,MATCH('Isaac 401k'!N747,'Retirement Calculator'!A:A,0),0),0)</f>
        <v>7820.4732791855868</v>
      </c>
      <c r="K747" s="444">
        <f t="shared" ca="1" si="53"/>
        <v>7946.3284490860287</v>
      </c>
      <c r="L747" s="444">
        <f t="shared" ca="1" si="54"/>
        <v>1915065.1562297328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1915065.1562297328</v>
      </c>
      <c r="J748" s="444">
        <f t="array" ref="J748">IFERROR(INDEX('Retirement Calculator'!J:J,MATCH('Isaac 401k'!N748,'Retirement Calculator'!A:A,0),0),0)</f>
        <v>7820.4732791855868</v>
      </c>
      <c r="K748" s="444">
        <f t="shared" ca="1" si="53"/>
        <v>7946.8528456272797</v>
      </c>
      <c r="L748" s="444">
        <f t="shared" ca="1" si="54"/>
        <v>1915191.5357961745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1915191.5357961745</v>
      </c>
      <c r="J749" s="444">
        <f t="array" ref="J749">IFERROR(INDEX('Retirement Calculator'!J:J,MATCH('Isaac 401k'!N749,'Retirement Calculator'!A:A,0),0),0)</f>
        <v>7820.4732791855868</v>
      </c>
      <c r="K749" s="444">
        <f t="shared" ca="1" si="53"/>
        <v>7947.3794271541201</v>
      </c>
      <c r="L749" s="444">
        <f t="shared" ca="1" si="54"/>
        <v>1915318.441944143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1915318.441944143</v>
      </c>
      <c r="J750" s="444">
        <f t="array" ref="J750">IFERROR(INDEX('Retirement Calculator'!J:J,MATCH('Isaac 401k'!N750,'Retirement Calculator'!A:A,0),0),0)</f>
        <v>7820.4732791855868</v>
      </c>
      <c r="K750" s="444">
        <f t="shared" ca="1" si="53"/>
        <v>7947.9082027706572</v>
      </c>
      <c r="L750" s="444">
        <f t="shared" ca="1" si="54"/>
        <v>1915445.8768677281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1915445.8768677281</v>
      </c>
      <c r="J751" s="444">
        <f t="array" ref="J751">IFERROR(INDEX('Retirement Calculator'!J:J,MATCH('Isaac 401k'!N751,'Retirement Calculator'!A:A,0),0),0)</f>
        <v>7820.4732791855868</v>
      </c>
      <c r="K751" s="444">
        <f t="shared" ca="1" si="53"/>
        <v>7948.4391816189273</v>
      </c>
      <c r="L751" s="444">
        <f t="shared" ca="1" si="54"/>
        <v>1915573.8427701613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1915573.8427701613</v>
      </c>
      <c r="J752" s="444">
        <f t="array" ref="J752">IFERROR(INDEX('Retirement Calculator'!J:J,MATCH('Isaac 401k'!N752,'Retirement Calculator'!A:A,0),0),0)</f>
        <v>7820.4732791855868</v>
      </c>
      <c r="K752" s="444">
        <f t="shared" ca="1" si="53"/>
        <v>7948.9723728790659</v>
      </c>
      <c r="L752" s="444">
        <f t="shared" ca="1" si="54"/>
        <v>1915702.3418638548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1915702.3418638548</v>
      </c>
      <c r="J753" s="444">
        <f t="array" ref="J753">IFERROR(INDEX('Retirement Calculator'!J:J,MATCH('Isaac 401k'!N753,'Retirement Calculator'!A:A,0),0),0)</f>
        <v>7820.4732791855868</v>
      </c>
      <c r="K753" s="444">
        <f t="shared" ca="1" si="53"/>
        <v>7949.507785769455</v>
      </c>
      <c r="L753" s="444">
        <f t="shared" ca="1" si="54"/>
        <v>1915831.3763704386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1915831.3763704386</v>
      </c>
      <c r="J754" s="444">
        <f t="array" ref="J754">IFERROR(INDEX('Retirement Calculator'!J:J,MATCH('Isaac 401k'!N754,'Retirement Calculator'!A:A,0),0),0)</f>
        <v>7820.4732791855868</v>
      </c>
      <c r="K754" s="444">
        <f t="shared" ca="1" si="53"/>
        <v>7950.0454295468871</v>
      </c>
      <c r="L754" s="444">
        <f t="shared" ca="1" si="54"/>
        <v>1915960.9485207999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1915960.9485207999</v>
      </c>
      <c r="J755" s="444">
        <f t="array" ref="J755">IFERROR(INDEX('Retirement Calculator'!J:J,MATCH('Isaac 401k'!N755,'Retirement Calculator'!A:A,0),0),0)</f>
        <v>7820.4732791855868</v>
      </c>
      <c r="K755" s="444">
        <f t="shared" ca="1" si="53"/>
        <v>7950.5853135067273</v>
      </c>
      <c r="L755" s="444">
        <f t="shared" ca="1" si="54"/>
        <v>1916091.0605551209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1916091.0605551209</v>
      </c>
      <c r="J756" s="444">
        <f t="array" ref="J756">IFERROR(INDEX('Retirement Calculator'!J:J,MATCH('Isaac 401k'!N756,'Retirement Calculator'!A:A,0),0),0)</f>
        <v>7820.4732791855868</v>
      </c>
      <c r="K756" s="444">
        <f t="shared" ca="1" si="53"/>
        <v>7951.1274469830641</v>
      </c>
      <c r="L756" s="444">
        <f t="shared" ca="1" si="54"/>
        <v>1916221.7147229183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1916221.7147229183</v>
      </c>
      <c r="J757" s="444">
        <f t="array" ref="J757">IFERROR(INDEX('Retirement Calculator'!J:J,MATCH('Isaac 401k'!N757,'Retirement Calculator'!A:A,0),0),0)</f>
        <v>7820.4732791855868</v>
      </c>
      <c r="K757" s="444">
        <f t="shared" ca="1" si="53"/>
        <v>7951.6718393488864</v>
      </c>
      <c r="L757" s="444">
        <f t="shared" ca="1" si="54"/>
        <v>1916352.9132830817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1916352.9132830817</v>
      </c>
      <c r="J758" s="444">
        <f t="array" ref="J758">IFERROR(INDEX('Retirement Calculator'!J:J,MATCH('Isaac 401k'!N758,'Retirement Calculator'!A:A,0),0),0)</f>
        <v>7820.4732791855868</v>
      </c>
      <c r="K758" s="444">
        <f t="shared" ca="1" si="53"/>
        <v>7952.2185000162335</v>
      </c>
      <c r="L758" s="444">
        <f t="shared" ca="1" si="54"/>
        <v>1916484.6585039124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1916484.6585039124</v>
      </c>
      <c r="J759" s="444">
        <f t="array" ref="J759">IFERROR(INDEX('Retirement Calculator'!J:J,MATCH('Isaac 401k'!N759,'Retirement Calculator'!A:A,0),0),0)</f>
        <v>7820.4732791855868</v>
      </c>
      <c r="K759" s="444">
        <f t="shared" ca="1" si="53"/>
        <v>7952.7674384363618</v>
      </c>
      <c r="L759" s="444">
        <f t="shared" ca="1" si="54"/>
        <v>1916616.9526631632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1916616.9526631632</v>
      </c>
      <c r="J760" s="444">
        <f t="array" ref="J760">IFERROR(INDEX('Retirement Calculator'!J:J,MATCH('Isaac 401k'!N760,'Retirement Calculator'!A:A,0),0),0)</f>
        <v>7820.4732791855868</v>
      </c>
      <c r="K760" s="444">
        <f t="shared" ca="1" si="53"/>
        <v>7953.3186640999065</v>
      </c>
      <c r="L760" s="444">
        <f t="shared" ca="1" si="54"/>
        <v>1916749.7980480776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1916749.7980480776</v>
      </c>
      <c r="J761" s="444">
        <f t="array" ref="J761">IFERROR(INDEX('Retirement Calculator'!J:J,MATCH('Isaac 401k'!N761,'Retirement Calculator'!A:A,0),0),0)</f>
        <v>7820.4732791855868</v>
      </c>
      <c r="K761" s="444">
        <f t="shared" ca="1" si="53"/>
        <v>7953.8721865370508</v>
      </c>
      <c r="L761" s="444">
        <f t="shared" ca="1" si="54"/>
        <v>1916883.1969554292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1916883.1969554292</v>
      </c>
      <c r="J762" s="444">
        <f t="array" ref="J762">IFERROR(INDEX('Retirement Calculator'!J:J,MATCH('Isaac 401k'!N762,'Retirement Calculator'!A:A,0),0),0)</f>
        <v>7820.4732791855868</v>
      </c>
      <c r="K762" s="444">
        <f t="shared" ca="1" si="53"/>
        <v>7954.4280153176815</v>
      </c>
      <c r="L762" s="444">
        <f t="shared" ca="1" si="54"/>
        <v>1917017.1516915613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1917017.1516915613</v>
      </c>
      <c r="J763" s="444">
        <f t="array" ref="J763">IFERROR(INDEX('Retirement Calculator'!J:J,MATCH('Isaac 401k'!N763,'Retirement Calculator'!A:A,0),0),0)</f>
        <v>7820.4732791855868</v>
      </c>
      <c r="K763" s="444">
        <f t="shared" ca="1" si="53"/>
        <v>7954.9861600515651</v>
      </c>
      <c r="L763" s="444">
        <f t="shared" ca="1" si="54"/>
        <v>1917151.6645724273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1917151.6645724273</v>
      </c>
      <c r="J764" s="444">
        <f t="array" ref="J764">IFERROR(INDEX('Retirement Calculator'!J:J,MATCH('Isaac 401k'!N764,'Retirement Calculator'!A:A,0),0),0)</f>
        <v>7820.4732791855868</v>
      </c>
      <c r="K764" s="444">
        <f t="shared" ca="1" si="53"/>
        <v>7955.5466303885069</v>
      </c>
      <c r="L764" s="444">
        <f t="shared" ca="1" si="54"/>
        <v>1917286.7379236303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1917286.7379236303</v>
      </c>
      <c r="J765" s="444">
        <f t="array" ref="J765">IFERROR(INDEX('Retirement Calculator'!J:J,MATCH('Isaac 401k'!N765,'Retirement Calculator'!A:A,0),0),0)</f>
        <v>7820.4732791855868</v>
      </c>
      <c r="K765" s="444">
        <f t="shared" ca="1" si="53"/>
        <v>7956.1094360185198</v>
      </c>
      <c r="L765" s="444">
        <f t="shared" ca="1" si="54"/>
        <v>1917422.3740804633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1917422.3740804633</v>
      </c>
      <c r="J766" s="444">
        <f t="array" ref="J766">IFERROR(INDEX('Retirement Calculator'!J:J,MATCH('Isaac 401k'!N766,'Retirement Calculator'!A:A,0),0),0)</f>
        <v>7820.4732791855868</v>
      </c>
      <c r="K766" s="444">
        <f t="shared" ca="1" si="53"/>
        <v>7956.6745866719903</v>
      </c>
      <c r="L766" s="444">
        <f t="shared" ca="1" si="54"/>
        <v>1917558.5753879498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1917558.5753879498</v>
      </c>
      <c r="J767" s="444">
        <f t="array" ref="J767">IFERROR(INDEX('Retirement Calculator'!J:J,MATCH('Isaac 401k'!N767,'Retirement Calculator'!A:A,0),0),0)</f>
        <v>7820.4732791855868</v>
      </c>
      <c r="K767" s="444">
        <f t="shared" ca="1" si="53"/>
        <v>7957.24209211985</v>
      </c>
      <c r="L767" s="444">
        <f t="shared" ca="1" si="54"/>
        <v>1917695.344200884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1917695.344200884</v>
      </c>
      <c r="J768" s="444">
        <f t="array" ref="J768">IFERROR(INDEX('Retirement Calculator'!J:J,MATCH('Isaac 401k'!N768,'Retirement Calculator'!A:A,0),0),0)</f>
        <v>7820.4732791855868</v>
      </c>
      <c r="K768" s="444">
        <f t="shared" ca="1" si="53"/>
        <v>7957.8119621737433</v>
      </c>
      <c r="L768" s="444">
        <f t="shared" ca="1" si="54"/>
        <v>1917832.6828838722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1917832.6828838722</v>
      </c>
      <c r="J769" s="444">
        <f t="array" ref="J769">IFERROR(INDEX('Retirement Calculator'!J:J,MATCH('Isaac 401k'!N769,'Retirement Calculator'!A:A,0),0),0)</f>
        <v>7820.4732791855868</v>
      </c>
      <c r="K769" s="444">
        <f t="shared" ca="1" si="53"/>
        <v>7958.3842066861944</v>
      </c>
      <c r="L769" s="444">
        <f t="shared" ca="1" si="54"/>
        <v>1917970.5938113728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1917970.5938113728</v>
      </c>
      <c r="J770" s="444">
        <f t="array" ref="J770">IFERROR(INDEX('Retirement Calculator'!J:J,MATCH('Isaac 401k'!N770,'Retirement Calculator'!A:A,0),0),0)</f>
        <v>7820.4732791855868</v>
      </c>
      <c r="K770" s="444">
        <f t="shared" ca="1" si="53"/>
        <v>7958.9588355507794</v>
      </c>
      <c r="L770" s="444">
        <f t="shared" ca="1" si="54"/>
        <v>1918109.079367738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1918109.079367738</v>
      </c>
      <c r="J771" s="444">
        <f t="array" ref="J771">IFERROR(INDEX('Retirement Calculator'!J:J,MATCH('Isaac 401k'!N771,'Retirement Calculator'!A:A,0),0),0)</f>
        <v>7820.4732791855868</v>
      </c>
      <c r="K771" s="444">
        <f t="shared" ca="1" si="53"/>
        <v>7959.5358587023011</v>
      </c>
      <c r="L771" s="444">
        <f t="shared" ca="1" si="54"/>
        <v>1918248.1419472548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1918248.1419472548</v>
      </c>
      <c r="J772" s="444">
        <f t="array" ref="J772">IFERROR(INDEX('Retirement Calculator'!J:J,MATCH('Isaac 401k'!N772,'Retirement Calculator'!A:A,0),0),0)</f>
        <v>7820.4732791855868</v>
      </c>
      <c r="K772" s="444">
        <f t="shared" ca="1" si="53"/>
        <v>7960.1152861169548</v>
      </c>
      <c r="L772" s="444">
        <f t="shared" ca="1" si="54"/>
        <v>1918387.7839541861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1918387.7839541861</v>
      </c>
      <c r="J773" s="444">
        <f t="array" ref="J773">IFERROR(INDEX('Retirement Calculator'!J:J,MATCH('Isaac 401k'!N773,'Retirement Calculator'!A:A,0),0),0)</f>
        <v>7820.4732791855868</v>
      </c>
      <c r="K773" s="444">
        <f t="shared" ref="K773:K1027" ca="1" si="79">IPMT(M773/12,1,12,-I773+J773,,0)</f>
        <v>7960.6971278125029</v>
      </c>
      <c r="L773" s="444">
        <f t="shared" ref="L773:L1027" ca="1" si="80">I773-J773+K773</f>
        <v>1918528.0078028131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1918528.0078028131</v>
      </c>
      <c r="J774" s="444">
        <f t="array" ref="J774">IFERROR(INDEX('Retirement Calculator'!J:J,MATCH('Isaac 401k'!N774,'Retirement Calculator'!A:A,0),0),0)</f>
        <v>7820.4732791855868</v>
      </c>
      <c r="K774" s="444">
        <f t="shared" ca="1" si="79"/>
        <v>7961.2813938484478</v>
      </c>
      <c r="L774" s="444">
        <f t="shared" ca="1" si="80"/>
        <v>1918668.8159174758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1918668.8159174758</v>
      </c>
      <c r="J775" s="444">
        <f t="array" ref="J775">IFERROR(INDEX('Retirement Calculator'!J:J,MATCH('Isaac 401k'!N775,'Retirement Calculator'!A:A,0),0),0)</f>
        <v>7820.4732791855868</v>
      </c>
      <c r="K775" s="444">
        <f t="shared" ca="1" si="79"/>
        <v>7961.8680943262088</v>
      </c>
      <c r="L775" s="444">
        <f t="shared" ca="1" si="80"/>
        <v>1918810.2107326165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1918810.2107326165</v>
      </c>
      <c r="J776" s="444">
        <f t="array" ref="J776">IFERROR(INDEX('Retirement Calculator'!J:J,MATCH('Isaac 401k'!N776,'Retirement Calculator'!A:A,0),0),0)</f>
        <v>7820.4732791855868</v>
      </c>
      <c r="K776" s="444">
        <f t="shared" ca="1" si="79"/>
        <v>7962.457239389295</v>
      </c>
      <c r="L776" s="444">
        <f t="shared" ca="1" si="80"/>
        <v>1918952.1946928201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1918952.1946928201</v>
      </c>
      <c r="J777" s="444">
        <f t="array" ref="J777">IFERROR(INDEX('Retirement Calculator'!J:J,MATCH('Isaac 401k'!N777,'Retirement Calculator'!A:A,0),0),0)</f>
        <v>7820.4732791855868</v>
      </c>
      <c r="K777" s="444">
        <f t="shared" ca="1" si="79"/>
        <v>7963.0488392234756</v>
      </c>
      <c r="L777" s="444">
        <f t="shared" ca="1" si="80"/>
        <v>1919094.7702528581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1919094.7702528581</v>
      </c>
      <c r="J778" s="444">
        <f t="array" ref="J778">IFERROR(INDEX('Retirement Calculator'!J:J,MATCH('Isaac 401k'!N778,'Retirement Calculator'!A:A,0),0),0)</f>
        <v>7820.4732791855868</v>
      </c>
      <c r="K778" s="444">
        <f t="shared" ca="1" si="79"/>
        <v>7963.6429040569683</v>
      </c>
      <c r="L778" s="444">
        <f t="shared" ca="1" si="80"/>
        <v>1919237.9398777294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1919237.9398777294</v>
      </c>
      <c r="J779" s="444">
        <f t="array" ref="J779">IFERROR(INDEX('Retirement Calculator'!J:J,MATCH('Isaac 401k'!N779,'Retirement Calculator'!A:A,0),0),0)</f>
        <v>7820.4732791855868</v>
      </c>
      <c r="K779" s="444">
        <f t="shared" ca="1" si="79"/>
        <v>7964.2394441605993</v>
      </c>
      <c r="L779" s="444">
        <f t="shared" ca="1" si="80"/>
        <v>1919381.7060427044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1919381.7060427044</v>
      </c>
      <c r="J780" s="444">
        <f t="array" ref="J780">IFERROR(INDEX('Retirement Calculator'!J:J,MATCH('Isaac 401k'!N780,'Retirement Calculator'!A:A,0),0),0)</f>
        <v>7820.4732791855868</v>
      </c>
      <c r="K780" s="444">
        <f t="shared" ca="1" si="79"/>
        <v>7964.8384698479949</v>
      </c>
      <c r="L780" s="444">
        <f t="shared" ca="1" si="80"/>
        <v>1919526.0712333668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1919526.0712333668</v>
      </c>
      <c r="J781" s="444">
        <f t="array" ref="J781">IFERROR(INDEX('Retirement Calculator'!J:J,MATCH('Isaac 401k'!N781,'Retirement Calculator'!A:A,0),0),0)</f>
        <v>7820.4732791855868</v>
      </c>
      <c r="K781" s="444">
        <f t="shared" ca="1" si="79"/>
        <v>7965.4399914757551</v>
      </c>
      <c r="L781" s="444">
        <f t="shared" ca="1" si="80"/>
        <v>1919671.037945657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1919671.037945657</v>
      </c>
      <c r="J782" s="444">
        <f t="array" ref="J782">IFERROR(INDEX('Retirement Calculator'!J:J,MATCH('Isaac 401k'!N782,'Retirement Calculator'!A:A,0),0),0)</f>
        <v>7820.4732791855868</v>
      </c>
      <c r="K782" s="444">
        <f t="shared" ca="1" si="79"/>
        <v>7966.0440194436305</v>
      </c>
      <c r="L782" s="444">
        <f t="shared" ca="1" si="80"/>
        <v>1919816.6086859151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1919816.6086859151</v>
      </c>
      <c r="J783" s="444">
        <f t="array" ref="J783">IFERROR(INDEX('Retirement Calculator'!J:J,MATCH('Isaac 401k'!N783,'Retirement Calculator'!A:A,0),0),0)</f>
        <v>7820.4732791855868</v>
      </c>
      <c r="K783" s="444">
        <f t="shared" ca="1" si="79"/>
        <v>7966.650564194706</v>
      </c>
      <c r="L783" s="444">
        <f t="shared" ca="1" si="80"/>
        <v>1919962.7859709242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1919962.7859709242</v>
      </c>
      <c r="J784" s="444">
        <f t="array" ref="J784">IFERROR(INDEX('Retirement Calculator'!J:J,MATCH('Isaac 401k'!N784,'Retirement Calculator'!A:A,0),0),0)</f>
        <v>7820.4732791855868</v>
      </c>
      <c r="K784" s="444">
        <f t="shared" ca="1" si="79"/>
        <v>7967.2596362155764</v>
      </c>
      <c r="L784" s="444">
        <f t="shared" ca="1" si="80"/>
        <v>1920109.5723279542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1920109.5723279542</v>
      </c>
      <c r="J785" s="444">
        <f t="array" ref="J785">IFERROR(INDEX('Retirement Calculator'!J:J,MATCH('Isaac 401k'!N785,'Retirement Calculator'!A:A,0),0),0)</f>
        <v>7820.4732791855868</v>
      </c>
      <c r="K785" s="444">
        <f t="shared" ca="1" si="79"/>
        <v>7967.871246036535</v>
      </c>
      <c r="L785" s="444">
        <f t="shared" ca="1" si="80"/>
        <v>1920256.9702948052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1920256.9702948052</v>
      </c>
      <c r="J786" s="444">
        <f t="array" ref="J786">IFERROR(INDEX('Retirement Calculator'!J:J,MATCH('Isaac 401k'!N786,'Retirement Calculator'!A:A,0),0),0)</f>
        <v>7820.4732791855868</v>
      </c>
      <c r="K786" s="444">
        <f t="shared" ca="1" si="79"/>
        <v>7968.4854042317475</v>
      </c>
      <c r="L786" s="444">
        <f t="shared" ca="1" si="80"/>
        <v>1920404.9824198515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1920404.9824198515</v>
      </c>
      <c r="J787" s="444">
        <f t="array" ref="J787">IFERROR(INDEX('Retirement Calculator'!J:J,MATCH('Isaac 401k'!N787,'Retirement Calculator'!A:A,0),0),0)</f>
        <v>7820.4732791855868</v>
      </c>
      <c r="K787" s="444">
        <f t="shared" ca="1" si="79"/>
        <v>7969.1021214194407</v>
      </c>
      <c r="L787" s="444">
        <f t="shared" ca="1" si="80"/>
        <v>1920553.6112620854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1920553.6112620854</v>
      </c>
      <c r="J788" s="444">
        <f t="array" ref="J788">IFERROR(INDEX('Retirement Calculator'!J:J,MATCH('Isaac 401k'!N788,'Retirement Calculator'!A:A,0),0),0)</f>
        <v>7820.4732791855868</v>
      </c>
      <c r="K788" s="444">
        <f t="shared" ca="1" si="79"/>
        <v>7969.7214082620822</v>
      </c>
      <c r="L788" s="444">
        <f t="shared" ca="1" si="80"/>
        <v>1920702.8593911619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1920702.8593911619</v>
      </c>
      <c r="J789" s="444">
        <f t="array" ref="J789">IFERROR(INDEX('Retirement Calculator'!J:J,MATCH('Isaac 401k'!N789,'Retirement Calculator'!A:A,0),0),0)</f>
        <v>7820.4732791855868</v>
      </c>
      <c r="K789" s="444">
        <f t="shared" ca="1" si="79"/>
        <v>7970.3432754665682</v>
      </c>
      <c r="L789" s="444">
        <f t="shared" ca="1" si="80"/>
        <v>1920852.7293874428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1920852.7293874428</v>
      </c>
      <c r="J790" s="444">
        <f t="array" ref="J790">IFERROR(INDEX('Retirement Calculator'!J:J,MATCH('Isaac 401k'!N790,'Retirement Calculator'!A:A,0),0),0)</f>
        <v>7820.4732791855868</v>
      </c>
      <c r="K790" s="444">
        <f t="shared" ca="1" si="79"/>
        <v>7970.967733784405</v>
      </c>
      <c r="L790" s="444">
        <f t="shared" ca="1" si="80"/>
        <v>1921003.2238420416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1921003.2238420416</v>
      </c>
      <c r="J791" s="444">
        <f t="array" ref="J791">IFERROR(INDEX('Retirement Calculator'!J:J,MATCH('Isaac 401k'!N791,'Retirement Calculator'!A:A,0),0),0)</f>
        <v>7820.4732791855868</v>
      </c>
      <c r="K791" s="444">
        <f t="shared" ca="1" si="79"/>
        <v>7971.5947940118995</v>
      </c>
      <c r="L791" s="444">
        <f t="shared" ca="1" si="80"/>
        <v>1921154.3453568679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1921154.3453568679</v>
      </c>
      <c r="J792" s="444">
        <f t="array" ref="J792">IFERROR(INDEX('Retirement Calculator'!J:J,MATCH('Isaac 401k'!N792,'Retirement Calculator'!A:A,0),0),0)</f>
        <v>7820.4732791855868</v>
      </c>
      <c r="K792" s="444">
        <f t="shared" ca="1" si="79"/>
        <v>7972.2244669903439</v>
      </c>
      <c r="L792" s="444">
        <f t="shared" ca="1" si="80"/>
        <v>1921306.0965446727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1921306.0965446727</v>
      </c>
      <c r="J793" s="444">
        <f t="array" ref="J793">IFERROR(INDEX('Retirement Calculator'!J:J,MATCH('Isaac 401k'!N793,'Retirement Calculator'!A:A,0),0),0)</f>
        <v>7820.4732791855868</v>
      </c>
      <c r="K793" s="444">
        <f t="shared" ca="1" si="79"/>
        <v>7972.8567636061971</v>
      </c>
      <c r="L793" s="444">
        <f t="shared" ca="1" si="80"/>
        <v>1921458.4800290933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1921458.4800290933</v>
      </c>
      <c r="J794" s="444">
        <f t="array" ref="J794">IFERROR(INDEX('Retirement Calculator'!J:J,MATCH('Isaac 401k'!N794,'Retirement Calculator'!A:A,0),0),0)</f>
        <v>7820.4732791855868</v>
      </c>
      <c r="K794" s="444">
        <f t="shared" ca="1" si="79"/>
        <v>7973.4916947912825</v>
      </c>
      <c r="L794" s="444">
        <f t="shared" ca="1" si="80"/>
        <v>1921611.498444699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1921611.498444699</v>
      </c>
      <c r="J795" s="444">
        <f t="array" ref="J795">IFERROR(INDEX('Retirement Calculator'!J:J,MATCH('Isaac 401k'!N795,'Retirement Calculator'!A:A,0),0),0)</f>
        <v>7820.4732791855868</v>
      </c>
      <c r="K795" s="444">
        <f t="shared" ca="1" si="79"/>
        <v>7974.1292715229729</v>
      </c>
      <c r="L795" s="444">
        <f t="shared" ca="1" si="80"/>
        <v>1921765.1544370363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1921765.1544370363</v>
      </c>
      <c r="J796" s="444">
        <f t="array" ref="J796">IFERROR(INDEX('Retirement Calculator'!J:J,MATCH('Isaac 401k'!N796,'Retirement Calculator'!A:A,0),0),0)</f>
        <v>7820.4732791855868</v>
      </c>
      <c r="K796" s="444">
        <f t="shared" ca="1" si="79"/>
        <v>7974.7695048243777</v>
      </c>
      <c r="L796" s="444">
        <f t="shared" ca="1" si="80"/>
        <v>1921919.4506626751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1921919.4506626751</v>
      </c>
      <c r="J797" s="444">
        <f t="array" ref="J797">IFERROR(INDEX('Retirement Calculator'!J:J,MATCH('Isaac 401k'!N797,'Retirement Calculator'!A:A,0),0),0)</f>
        <v>7820.4732791855868</v>
      </c>
      <c r="K797" s="444">
        <f t="shared" ca="1" si="79"/>
        <v>7975.4124057645395</v>
      </c>
      <c r="L797" s="444">
        <f t="shared" ca="1" si="80"/>
        <v>1922074.3897892539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1922074.3897892539</v>
      </c>
      <c r="J798" s="444">
        <f t="array" ref="J798">IFERROR(INDEX('Retirement Calculator'!J:J,MATCH('Isaac 401k'!N798,'Retirement Calculator'!A:A,0),0),0)</f>
        <v>7820.4732791855868</v>
      </c>
      <c r="K798" s="444">
        <f t="shared" ca="1" si="79"/>
        <v>7976.0579854586167</v>
      </c>
      <c r="L798" s="444">
        <f t="shared" ca="1" si="80"/>
        <v>1922229.9744955269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1922229.9744955269</v>
      </c>
      <c r="J799" s="444">
        <f t="array" ref="J799">IFERROR(INDEX('Retirement Calculator'!J:J,MATCH('Isaac 401k'!N799,'Retirement Calculator'!A:A,0),0),0)</f>
        <v>7820.4732791855868</v>
      </c>
      <c r="K799" s="444">
        <f t="shared" ca="1" si="79"/>
        <v>7976.7062550680885</v>
      </c>
      <c r="L799" s="444">
        <f t="shared" ca="1" si="80"/>
        <v>1922386.2074714093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1922386.2074714093</v>
      </c>
      <c r="J800" s="444">
        <f t="array" ref="J800">IFERROR(INDEX('Retirement Calculator'!J:J,MATCH('Isaac 401k'!N800,'Retirement Calculator'!A:A,0),0),0)</f>
        <v>7820.4732791855868</v>
      </c>
      <c r="K800" s="444">
        <f t="shared" ca="1" si="79"/>
        <v>7977.3572258009326</v>
      </c>
      <c r="L800" s="444">
        <f t="shared" ca="1" si="80"/>
        <v>1922543.0914180246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1922543.0914180246</v>
      </c>
      <c r="J801" s="444">
        <f t="array" ref="J801">IFERROR(INDEX('Retirement Calculator'!J:J,MATCH('Isaac 401k'!N801,'Retirement Calculator'!A:A,0),0),0)</f>
        <v>7820.4732791855868</v>
      </c>
      <c r="K801" s="444">
        <f t="shared" ca="1" si="79"/>
        <v>7978.0109089118296</v>
      </c>
      <c r="L801" s="444">
        <f t="shared" ca="1" si="80"/>
        <v>1922700.629047751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1922700.629047751</v>
      </c>
      <c r="J802" s="444">
        <f t="array" ref="J802">IFERROR(INDEX('Retirement Calculator'!J:J,MATCH('Isaac 401k'!N802,'Retirement Calculator'!A:A,0),0),0)</f>
        <v>7820.4732791855868</v>
      </c>
      <c r="K802" s="444">
        <f t="shared" ca="1" si="79"/>
        <v>7978.6673157023552</v>
      </c>
      <c r="L802" s="444">
        <f t="shared" ca="1" si="80"/>
        <v>1922858.8230842678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1922858.8230842678</v>
      </c>
      <c r="J803" s="444">
        <f t="array" ref="J803">IFERROR(INDEX('Retirement Calculator'!J:J,MATCH('Isaac 401k'!N803,'Retirement Calculator'!A:A,0),0),0)</f>
        <v>7820.4732791855868</v>
      </c>
      <c r="K803" s="444">
        <f t="shared" ca="1" si="79"/>
        <v>7979.3264575211761</v>
      </c>
      <c r="L803" s="444">
        <f t="shared" ca="1" si="80"/>
        <v>1923017.6762626034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1923017.6762626034</v>
      </c>
      <c r="J804" s="444">
        <f t="array" ref="J804">IFERROR(INDEX('Retirement Calculator'!J:J,MATCH('Isaac 401k'!N804,'Retirement Calculator'!A:A,0),0),0)</f>
        <v>7820.4732791855868</v>
      </c>
      <c r="K804" s="444">
        <f t="shared" ca="1" si="79"/>
        <v>7979.98834576424</v>
      </c>
      <c r="L804" s="444">
        <f t="shared" ca="1" si="80"/>
        <v>1923177.1913291821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1923177.1913291821</v>
      </c>
      <c r="J805" s="444">
        <f t="array" ref="J805">IFERROR(INDEX('Retirement Calculator'!J:J,MATCH('Isaac 401k'!N805,'Retirement Calculator'!A:A,0),0),0)</f>
        <v>7820.4732791855868</v>
      </c>
      <c r="K805" s="444">
        <f t="shared" ca="1" si="79"/>
        <v>7980.6529918749848</v>
      </c>
      <c r="L805" s="444">
        <f t="shared" ca="1" si="80"/>
        <v>1923337.3710418716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1923337.3710418716</v>
      </c>
      <c r="J806" s="444">
        <f t="array" ref="J806">IFERROR(INDEX('Retirement Calculator'!J:J,MATCH('Isaac 401k'!N806,'Retirement Calculator'!A:A,0),0),0)</f>
        <v>7820.4732791855868</v>
      </c>
      <c r="K806" s="444">
        <f t="shared" ca="1" si="79"/>
        <v>7981.3204073445249</v>
      </c>
      <c r="L806" s="444">
        <f t="shared" ca="1" si="80"/>
        <v>1923498.2181700305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1923498.2181700305</v>
      </c>
      <c r="J807" s="444">
        <f t="array" ref="J807">IFERROR(INDEX('Retirement Calculator'!J:J,MATCH('Isaac 401k'!N807,'Retirement Calculator'!A:A,0),0),0)</f>
        <v>7820.4732791855868</v>
      </c>
      <c r="K807" s="444">
        <f t="shared" ca="1" si="79"/>
        <v>7981.9906037118526</v>
      </c>
      <c r="L807" s="444">
        <f t="shared" ca="1" si="80"/>
        <v>1923659.7354945568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1923659.7354945568</v>
      </c>
      <c r="J808" s="444">
        <f t="array" ref="J808">IFERROR(INDEX('Retirement Calculator'!J:J,MATCH('Isaac 401k'!N808,'Retirement Calculator'!A:A,0),0),0)</f>
        <v>7820.4732791855868</v>
      </c>
      <c r="K808" s="444">
        <f t="shared" ca="1" si="79"/>
        <v>7982.6635925640467</v>
      </c>
      <c r="L808" s="444">
        <f t="shared" ca="1" si="80"/>
        <v>1923821.9258079352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1923821.9258079352</v>
      </c>
      <c r="J809" s="444">
        <f t="array" ref="J809">IFERROR(INDEX('Retirement Calculator'!J:J,MATCH('Isaac 401k'!N809,'Retirement Calculator'!A:A,0),0),0)</f>
        <v>7820.4732791855868</v>
      </c>
      <c r="K809" s="444">
        <f t="shared" ca="1" si="79"/>
        <v>7983.3393855364566</v>
      </c>
      <c r="L809" s="444">
        <f t="shared" ca="1" si="80"/>
        <v>1923984.7919142861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1923984.7919142861</v>
      </c>
      <c r="J810" s="444">
        <f t="array" ref="J810">IFERROR(INDEX('Retirement Calculator'!J:J,MATCH('Isaac 401k'!N810,'Retirement Calculator'!A:A,0),0),0)</f>
        <v>7820.4732791855868</v>
      </c>
      <c r="K810" s="444">
        <f t="shared" ca="1" si="79"/>
        <v>7984.0179943129187</v>
      </c>
      <c r="L810" s="444">
        <f t="shared" ca="1" si="80"/>
        <v>1924148.3366294135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1924148.3366294135</v>
      </c>
      <c r="J811" s="444">
        <f t="array" ref="J811">IFERROR(INDEX('Retirement Calculator'!J:J,MATCH('Isaac 401k'!N811,'Retirement Calculator'!A:A,0),0),0)</f>
        <v>7820.4732791855868</v>
      </c>
      <c r="K811" s="444">
        <f t="shared" ca="1" si="79"/>
        <v>7984.6994306259494</v>
      </c>
      <c r="L811" s="444">
        <f t="shared" ca="1" si="80"/>
        <v>1924312.5627808538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1924312.5627808538</v>
      </c>
      <c r="J812" s="444">
        <f t="array" ref="J812">IFERROR(INDEX('Retirement Calculator'!J:J,MATCH('Isaac 401k'!N812,'Retirement Calculator'!A:A,0),0),0)</f>
        <v>7820.4732791855868</v>
      </c>
      <c r="K812" s="444">
        <f t="shared" ca="1" si="79"/>
        <v>7985.383706256951</v>
      </c>
      <c r="L812" s="444">
        <f t="shared" ca="1" si="80"/>
        <v>1924477.4732079252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1924477.4732079252</v>
      </c>
      <c r="J813" s="444">
        <f t="array" ref="J813">IFERROR(INDEX('Retirement Calculator'!J:J,MATCH('Isaac 401k'!N813,'Retirement Calculator'!A:A,0),0),0)</f>
        <v>7820.4732791855868</v>
      </c>
      <c r="K813" s="444">
        <f t="shared" ca="1" si="79"/>
        <v>7986.070833036415</v>
      </c>
      <c r="L813" s="444">
        <f t="shared" ca="1" si="80"/>
        <v>1924643.0707617761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1924643.0707617761</v>
      </c>
      <c r="J814" s="444">
        <f t="array" ref="J814">IFERROR(INDEX('Retirement Calculator'!J:J,MATCH('Isaac 401k'!N814,'Retirement Calculator'!A:A,0),0),0)</f>
        <v>7820.4732791855868</v>
      </c>
      <c r="K814" s="444">
        <f t="shared" ca="1" si="79"/>
        <v>7986.7608228441268</v>
      </c>
      <c r="L814" s="444">
        <f t="shared" ca="1" si="80"/>
        <v>1924809.3583054347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1924809.3583054347</v>
      </c>
      <c r="J815" s="444">
        <f t="array" ref="J815">IFERROR(INDEX('Retirement Calculator'!J:J,MATCH('Isaac 401k'!N815,'Retirement Calculator'!A:A,0),0),0)</f>
        <v>7820.4732791855868</v>
      </c>
      <c r="K815" s="444">
        <f t="shared" ca="1" si="79"/>
        <v>7987.4536876093707</v>
      </c>
      <c r="L815" s="444">
        <f t="shared" ca="1" si="80"/>
        <v>1924976.3387138585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1924976.3387138585</v>
      </c>
      <c r="J816" s="444">
        <f t="array" ref="J816">IFERROR(INDEX('Retirement Calculator'!J:J,MATCH('Isaac 401k'!N816,'Retirement Calculator'!A:A,0),0),0)</f>
        <v>7820.4732791855868</v>
      </c>
      <c r="K816" s="444">
        <f t="shared" ca="1" si="79"/>
        <v>7988.149439311137</v>
      </c>
      <c r="L816" s="444">
        <f t="shared" ca="1" si="80"/>
        <v>1925144.014873984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1925144.014873984</v>
      </c>
      <c r="J817" s="444">
        <f t="array" ref="J817">IFERROR(INDEX('Retirement Calculator'!J:J,MATCH('Isaac 401k'!N817,'Retirement Calculator'!A:A,0),0),0)</f>
        <v>7820.4732791855868</v>
      </c>
      <c r="K817" s="444">
        <f t="shared" ca="1" si="79"/>
        <v>7988.8480899783281</v>
      </c>
      <c r="L817" s="444">
        <f t="shared" ca="1" si="80"/>
        <v>1925312.3896847768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1925312.3896847768</v>
      </c>
      <c r="J818" s="444">
        <f t="array" ref="J818">IFERROR(INDEX('Retirement Calculator'!J:J,MATCH('Isaac 401k'!N818,'Retirement Calculator'!A:A,0),0),0)</f>
        <v>7820.4732791855868</v>
      </c>
      <c r="K818" s="444">
        <f t="shared" ca="1" si="79"/>
        <v>7989.549651689963</v>
      </c>
      <c r="L818" s="444">
        <f t="shared" ca="1" si="80"/>
        <v>1925481.4660572812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1925481.4660572812</v>
      </c>
      <c r="J819" s="444">
        <f t="array" ref="J819">IFERROR(INDEX('Retirement Calculator'!J:J,MATCH('Isaac 401k'!N819,'Retirement Calculator'!A:A,0),0),0)</f>
        <v>7820.4732791855868</v>
      </c>
      <c r="K819" s="444">
        <f t="shared" ca="1" si="79"/>
        <v>7990.2541365753987</v>
      </c>
      <c r="L819" s="444">
        <f t="shared" ca="1" si="80"/>
        <v>1925651.246914671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1925651.246914671</v>
      </c>
      <c r="J820" s="444">
        <f t="array" ref="J820">IFERROR(INDEX('Retirement Calculator'!J:J,MATCH('Isaac 401k'!N820,'Retirement Calculator'!A:A,0),0),0)</f>
        <v>7820.4732791855868</v>
      </c>
      <c r="K820" s="444">
        <f t="shared" ca="1" si="79"/>
        <v>7990.9615568145236</v>
      </c>
      <c r="L820" s="444">
        <f t="shared" ca="1" si="80"/>
        <v>1925821.7351923001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1925821.7351923001</v>
      </c>
      <c r="J821" s="444">
        <f t="array" ref="J821">IFERROR(INDEX('Retirement Calculator'!J:J,MATCH('Isaac 401k'!N821,'Retirement Calculator'!A:A,0),0),0)</f>
        <v>7820.4732791855868</v>
      </c>
      <c r="K821" s="444">
        <f t="shared" ca="1" si="79"/>
        <v>7991.6719246379771</v>
      </c>
      <c r="L821" s="444">
        <f t="shared" ca="1" si="80"/>
        <v>1925992.9338377523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1925992.9338377523</v>
      </c>
      <c r="J822" s="444">
        <f t="array" ref="J822">IFERROR(INDEX('Retirement Calculator'!J:J,MATCH('Isaac 401k'!N822,'Retirement Calculator'!A:A,0),0),0)</f>
        <v>7820.4732791855868</v>
      </c>
      <c r="K822" s="444">
        <f t="shared" ca="1" si="79"/>
        <v>7992.3852523273608</v>
      </c>
      <c r="L822" s="444">
        <f t="shared" ca="1" si="80"/>
        <v>1926164.8458108942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1926164.8458108942</v>
      </c>
      <c r="J823" s="444">
        <f t="array" ref="J823">IFERROR(INDEX('Retirement Calculator'!J:J,MATCH('Isaac 401k'!N823,'Retirement Calculator'!A:A,0),0),0)</f>
        <v>7820.4732791855868</v>
      </c>
      <c r="K823" s="444">
        <f t="shared" ca="1" si="79"/>
        <v>7993.1015522154521</v>
      </c>
      <c r="L823" s="444">
        <f t="shared" ca="1" si="80"/>
        <v>1926337.474083924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1926337.474083924</v>
      </c>
      <c r="J824" s="444">
        <f t="array" ref="J824">IFERROR(INDEX('Retirement Calculator'!J:J,MATCH('Isaac 401k'!N824,'Retirement Calculator'!A:A,0),0),0)</f>
        <v>7820.4732791855868</v>
      </c>
      <c r="K824" s="444">
        <f t="shared" ca="1" si="79"/>
        <v>7993.820836686411</v>
      </c>
      <c r="L824" s="444">
        <f t="shared" ca="1" si="80"/>
        <v>1926510.8216414247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1926510.8216414247</v>
      </c>
      <c r="J825" s="444">
        <f t="array" ref="J825">IFERROR(INDEX('Retirement Calculator'!J:J,MATCH('Isaac 401k'!N825,'Retirement Calculator'!A:A,0),0),0)</f>
        <v>7820.4732791855868</v>
      </c>
      <c r="K825" s="444">
        <f t="shared" ca="1" si="79"/>
        <v>7994.5431181759968</v>
      </c>
      <c r="L825" s="444">
        <f t="shared" ca="1" si="80"/>
        <v>1926684.8914804151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1926684.8914804151</v>
      </c>
      <c r="J826" s="444">
        <f t="array" ref="J826">IFERROR(INDEX('Retirement Calculator'!J:J,MATCH('Isaac 401k'!N826,'Retirement Calculator'!A:A,0),0),0)</f>
        <v>7820.4732791855868</v>
      </c>
      <c r="K826" s="444">
        <f t="shared" ca="1" si="79"/>
        <v>7995.2684091717892</v>
      </c>
      <c r="L826" s="444">
        <f t="shared" ca="1" si="80"/>
        <v>1926859.6866104014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1926859.6866104014</v>
      </c>
      <c r="J827" s="444">
        <f t="array" ref="J827">IFERROR(INDEX('Retirement Calculator'!J:J,MATCH('Isaac 401k'!N827,'Retirement Calculator'!A:A,0),0),0)</f>
        <v>7820.4732791855868</v>
      </c>
      <c r="K827" s="444">
        <f t="shared" ca="1" si="79"/>
        <v>7995.9967222134001</v>
      </c>
      <c r="L827" s="444">
        <f t="shared" ca="1" si="80"/>
        <v>1927035.2100534292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1927035.2100534292</v>
      </c>
      <c r="J828" s="444">
        <f t="array" ref="J828">IFERROR(INDEX('Retirement Calculator'!J:J,MATCH('Isaac 401k'!N828,'Retirement Calculator'!A:A,0),0),0)</f>
        <v>7820.4732791855868</v>
      </c>
      <c r="K828" s="444">
        <f t="shared" ca="1" si="79"/>
        <v>7996.7280698926807</v>
      </c>
      <c r="L828" s="444">
        <f t="shared" ca="1" si="80"/>
        <v>1927211.4648441363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1927211.4648441363</v>
      </c>
      <c r="J829" s="444">
        <f t="array" ref="J829">IFERROR(INDEX('Retirement Calculator'!J:J,MATCH('Isaac 401k'!N829,'Retirement Calculator'!A:A,0),0),0)</f>
        <v>7820.4732791855868</v>
      </c>
      <c r="K829" s="444">
        <f t="shared" ca="1" si="79"/>
        <v>7997.462464853962</v>
      </c>
      <c r="L829" s="444">
        <f t="shared" ca="1" si="80"/>
        <v>1927388.4540298046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1927388.4540298046</v>
      </c>
      <c r="J830" s="444">
        <f t="array" ref="J830">IFERROR(INDEX('Retirement Calculator'!J:J,MATCH('Isaac 401k'!N830,'Retirement Calculator'!A:A,0),0),0)</f>
        <v>7820.4732791855868</v>
      </c>
      <c r="K830" s="444">
        <f t="shared" ca="1" si="79"/>
        <v>7998.1999197942459</v>
      </c>
      <c r="L830" s="444">
        <f t="shared" ca="1" si="80"/>
        <v>1927566.1806704132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1927566.1806704132</v>
      </c>
      <c r="J831" s="444">
        <f t="array" ref="J831">IFERROR(INDEX('Retirement Calculator'!J:J,MATCH('Isaac 401k'!N831,'Retirement Calculator'!A:A,0),0),0)</f>
        <v>7820.4732791855868</v>
      </c>
      <c r="K831" s="444">
        <f t="shared" ca="1" si="79"/>
        <v>7998.9404474634484</v>
      </c>
      <c r="L831" s="444">
        <f t="shared" ca="1" si="80"/>
        <v>1927744.647838691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1927744.647838691</v>
      </c>
      <c r="J832" s="444">
        <f t="array" ref="J832">IFERROR(INDEX('Retirement Calculator'!J:J,MATCH('Isaac 401k'!N832,'Retirement Calculator'!A:A,0),0),0)</f>
        <v>7820.4732791855868</v>
      </c>
      <c r="K832" s="444">
        <f t="shared" ca="1" si="79"/>
        <v>7999.6840606646047</v>
      </c>
      <c r="L832" s="444">
        <f t="shared" ca="1" si="80"/>
        <v>1927923.85862017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1927923.85862017</v>
      </c>
      <c r="J833" s="444">
        <f t="array" ref="J833">IFERROR(INDEX('Retirement Calculator'!J:J,MATCH('Isaac 401k'!N833,'Retirement Calculator'!A:A,0),0),0)</f>
        <v>7820.4732791855868</v>
      </c>
      <c r="K833" s="444">
        <f t="shared" ca="1" si="79"/>
        <v>8000.4307722541016</v>
      </c>
      <c r="L833" s="444">
        <f t="shared" ca="1" si="80"/>
        <v>1928103.8161132385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1928103.8161132385</v>
      </c>
      <c r="J834" s="444">
        <f t="array" ref="J834">IFERROR(INDEX('Retirement Calculator'!J:J,MATCH('Isaac 401k'!N834,'Retirement Calculator'!A:A,0),0),0)</f>
        <v>7820.4732791855868</v>
      </c>
      <c r="K834" s="444">
        <f t="shared" ca="1" si="79"/>
        <v>8001.1805951418855</v>
      </c>
      <c r="L834" s="444">
        <f t="shared" ca="1" si="80"/>
        <v>1928284.5234291947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1928284.5234291947</v>
      </c>
      <c r="J835" s="444">
        <f t="array" ref="J835">IFERROR(INDEX('Retirement Calculator'!J:J,MATCH('Isaac 401k'!N835,'Retirement Calculator'!A:A,0),0),0)</f>
        <v>7820.4732791855868</v>
      </c>
      <c r="K835" s="444">
        <f t="shared" ca="1" si="79"/>
        <v>8001.9335422917038</v>
      </c>
      <c r="L835" s="444">
        <f t="shared" ca="1" si="80"/>
        <v>1928465.9836923007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1928465.9836923007</v>
      </c>
      <c r="J836" s="444">
        <f t="array" ref="J836">IFERROR(INDEX('Retirement Calculator'!J:J,MATCH('Isaac 401k'!N836,'Retirement Calculator'!A:A,0),0),0)</f>
        <v>7820.4732791855868</v>
      </c>
      <c r="K836" s="444">
        <f t="shared" ca="1" si="79"/>
        <v>8002.6896267213133</v>
      </c>
      <c r="L836" s="444">
        <f t="shared" ca="1" si="80"/>
        <v>1928648.2000398363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1928648.2000398363</v>
      </c>
      <c r="J837" s="444">
        <f t="array" ref="J837">IFERROR(INDEX('Retirement Calculator'!J:J,MATCH('Isaac 401k'!N837,'Retirement Calculator'!A:A,0),0),0)</f>
        <v>7820.4732791855868</v>
      </c>
      <c r="K837" s="444">
        <f t="shared" ca="1" si="79"/>
        <v>8003.4488615027112</v>
      </c>
      <c r="L837" s="444">
        <f t="shared" ca="1" si="80"/>
        <v>1928831.1756221536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1928831.1756221536</v>
      </c>
      <c r="J838" s="444">
        <f t="array" ref="J838">IFERROR(INDEX('Retirement Calculator'!J:J,MATCH('Isaac 401k'!N838,'Retirement Calculator'!A:A,0),0),0)</f>
        <v>7820.4732791855868</v>
      </c>
      <c r="K838" s="444">
        <f t="shared" ca="1" si="79"/>
        <v>8004.2112597623664</v>
      </c>
      <c r="L838" s="444">
        <f t="shared" ca="1" si="80"/>
        <v>1929014.9136027303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1929014.9136027303</v>
      </c>
      <c r="J839" s="444">
        <f t="array" ref="J839">IFERROR(INDEX('Retirement Calculator'!J:J,MATCH('Isaac 401k'!N839,'Retirement Calculator'!A:A,0),0),0)</f>
        <v>7820.4732791855868</v>
      </c>
      <c r="K839" s="444">
        <f t="shared" ca="1" si="79"/>
        <v>8004.9768346814362</v>
      </c>
      <c r="L839" s="444">
        <f t="shared" ca="1" si="80"/>
        <v>1929199.417158226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1929199.417158226</v>
      </c>
      <c r="J840" s="444">
        <f t="array" ref="J840">IFERROR(INDEX('Retirement Calculator'!J:J,MATCH('Isaac 401k'!N840,'Retirement Calculator'!A:A,0),0),0)</f>
        <v>7820.4732791855868</v>
      </c>
      <c r="K840" s="444">
        <f t="shared" ca="1" si="79"/>
        <v>8005.7455994960019</v>
      </c>
      <c r="L840" s="444">
        <f t="shared" ca="1" si="80"/>
        <v>1929384.6894785364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1929384.6894785364</v>
      </c>
      <c r="J841" s="444">
        <f t="array" ref="J841">IFERROR(INDEX('Retirement Calculator'!J:J,MATCH('Isaac 401k'!N841,'Retirement Calculator'!A:A,0),0),0)</f>
        <v>7820.4732791855868</v>
      </c>
      <c r="K841" s="444">
        <f t="shared" ca="1" si="79"/>
        <v>8006.5175674972952</v>
      </c>
      <c r="L841" s="444">
        <f t="shared" ca="1" si="80"/>
        <v>1929570.733766848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1929570.733766848</v>
      </c>
      <c r="J842" s="444">
        <f t="array" ref="J842">IFERROR(INDEX('Retirement Calculator'!J:J,MATCH('Isaac 401k'!N842,'Retirement Calculator'!A:A,0),0),0)</f>
        <v>7820.4732791855868</v>
      </c>
      <c r="K842" s="444">
        <f t="shared" ca="1" si="79"/>
        <v>8007.2927520319254</v>
      </c>
      <c r="L842" s="444">
        <f t="shared" ca="1" si="80"/>
        <v>1929757.5532396943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1929757.5532396943</v>
      </c>
      <c r="J843" s="444">
        <f t="array" ref="J843">IFERROR(INDEX('Retirement Calculator'!J:J,MATCH('Isaac 401k'!N843,'Retirement Calculator'!A:A,0),0),0)</f>
        <v>7820.4732791855868</v>
      </c>
      <c r="K843" s="444">
        <f t="shared" ca="1" si="79"/>
        <v>8008.0711665021199</v>
      </c>
      <c r="L843" s="444">
        <f t="shared" ca="1" si="80"/>
        <v>1929945.1511270108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1929945.1511270108</v>
      </c>
      <c r="J844" s="444">
        <f t="array" ref="J844">IFERROR(INDEX('Retirement Calculator'!J:J,MATCH('Isaac 401k'!N844,'Retirement Calculator'!A:A,0),0),0)</f>
        <v>7820.4732791855868</v>
      </c>
      <c r="K844" s="444">
        <f t="shared" ca="1" si="79"/>
        <v>8008.8528243659384</v>
      </c>
      <c r="L844" s="444">
        <f t="shared" ca="1" si="80"/>
        <v>1930133.5306721912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1930133.5306721912</v>
      </c>
      <c r="J845" s="444">
        <f t="array" ref="J845">IFERROR(INDEX('Retirement Calculator'!J:J,MATCH('Isaac 401k'!N845,'Retirement Calculator'!A:A,0),0),0)</f>
        <v>7820.4732791855868</v>
      </c>
      <c r="K845" s="444">
        <f t="shared" ca="1" si="79"/>
        <v>8009.6377391375236</v>
      </c>
      <c r="L845" s="444">
        <f t="shared" ca="1" si="80"/>
        <v>1930322.6951321431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1930322.6951321431</v>
      </c>
      <c r="J846" s="444">
        <f t="array" ref="J846">IFERROR(INDEX('Retirement Calculator'!J:J,MATCH('Isaac 401k'!N846,'Retirement Calculator'!A:A,0),0),0)</f>
        <v>7820.4732791855868</v>
      </c>
      <c r="K846" s="444">
        <f t="shared" ca="1" si="79"/>
        <v>8010.425924387323</v>
      </c>
      <c r="L846" s="444">
        <f t="shared" ca="1" si="80"/>
        <v>1930512.6477773448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1930512.6477773448</v>
      </c>
      <c r="J847" s="444">
        <f t="array" ref="J847">IFERROR(INDEX('Retirement Calculator'!J:J,MATCH('Isaac 401k'!N847,'Retirement Calculator'!A:A,0),0),0)</f>
        <v>7820.4732791855868</v>
      </c>
      <c r="K847" s="444">
        <f t="shared" ca="1" si="79"/>
        <v>8011.2173937423295</v>
      </c>
      <c r="L847" s="444">
        <f t="shared" ca="1" si="80"/>
        <v>1930703.3918919016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1930703.3918919016</v>
      </c>
      <c r="J848" s="444">
        <f t="array" ref="J848">IFERROR(INDEX('Retirement Calculator'!J:J,MATCH('Isaac 401k'!N848,'Retirement Calculator'!A:A,0),0),0)</f>
        <v>7820.4732791855868</v>
      </c>
      <c r="K848" s="444">
        <f t="shared" ca="1" si="79"/>
        <v>8012.0121608863165</v>
      </c>
      <c r="L848" s="444">
        <f t="shared" ca="1" si="80"/>
        <v>1930894.9307736023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1930894.9307736023</v>
      </c>
      <c r="J849" s="444">
        <f t="array" ref="J849">IFERROR(INDEX('Retirement Calculator'!J:J,MATCH('Isaac 401k'!N849,'Retirement Calculator'!A:A,0),0),0)</f>
        <v>7820.4732791855868</v>
      </c>
      <c r="K849" s="444">
        <f t="shared" ca="1" si="79"/>
        <v>8012.8102395600699</v>
      </c>
      <c r="L849" s="444">
        <f t="shared" ca="1" si="80"/>
        <v>1931087.2677339767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1931087.2677339767</v>
      </c>
      <c r="J850" s="444">
        <f t="array" ref="J850">IFERROR(INDEX('Retirement Calculator'!J:J,MATCH('Isaac 401k'!N850,'Retirement Calculator'!A:A,0),0),0)</f>
        <v>7820.4732791855868</v>
      </c>
      <c r="K850" s="444">
        <f t="shared" ca="1" si="79"/>
        <v>8013.6116435616295</v>
      </c>
      <c r="L850" s="444">
        <f t="shared" ca="1" si="80"/>
        <v>1931280.4060983527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1931280.4060983527</v>
      </c>
      <c r="J851" s="444">
        <f t="array" ref="J851">IFERROR(INDEX('Retirement Calculator'!J:J,MATCH('Isaac 401k'!N851,'Retirement Calculator'!A:A,0),0),0)</f>
        <v>7820.4732791855868</v>
      </c>
      <c r="K851" s="444">
        <f t="shared" ca="1" si="79"/>
        <v>8014.4163867465304</v>
      </c>
      <c r="L851" s="444">
        <f t="shared" ca="1" si="80"/>
        <v>1931474.3492059137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1931474.3492059137</v>
      </c>
      <c r="J852" s="444">
        <f t="array" ref="J852">IFERROR(INDEX('Retirement Calculator'!J:J,MATCH('Isaac 401k'!N852,'Retirement Calculator'!A:A,0),0),0)</f>
        <v>7820.4732791855868</v>
      </c>
      <c r="K852" s="444">
        <f t="shared" ca="1" si="79"/>
        <v>8015.2244830280333</v>
      </c>
      <c r="L852" s="444">
        <f t="shared" ca="1" si="80"/>
        <v>1931669.1004097562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1931669.1004097562</v>
      </c>
      <c r="J853" s="444">
        <f t="array" ref="J853">IFERROR(INDEX('Retirement Calculator'!J:J,MATCH('Isaac 401k'!N853,'Retirement Calculator'!A:A,0),0),0)</f>
        <v>7820.4732791855868</v>
      </c>
      <c r="K853" s="444">
        <f t="shared" ca="1" si="79"/>
        <v>8016.0359463773775</v>
      </c>
      <c r="L853" s="444">
        <f t="shared" ca="1" si="80"/>
        <v>1931864.6630769479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1931864.6630769479</v>
      </c>
      <c r="J854" s="444">
        <f t="array" ref="J854">IFERROR(INDEX('Retirement Calculator'!J:J,MATCH('Isaac 401k'!N854,'Retirement Calculator'!A:A,0),0),0)</f>
        <v>7820.4732791855868</v>
      </c>
      <c r="K854" s="444">
        <f t="shared" ca="1" si="79"/>
        <v>8016.8507908240108</v>
      </c>
      <c r="L854" s="444">
        <f t="shared" ca="1" si="80"/>
        <v>1932061.0405885864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1932061.0405885864</v>
      </c>
      <c r="J855" s="444">
        <f t="array" ref="J855">IFERROR(INDEX('Retirement Calculator'!J:J,MATCH('Isaac 401k'!N855,'Retirement Calculator'!A:A,0),0),0)</f>
        <v>7820.4732791855868</v>
      </c>
      <c r="K855" s="444">
        <f t="shared" ca="1" si="79"/>
        <v>8017.669030455836</v>
      </c>
      <c r="L855" s="444">
        <f t="shared" ca="1" si="80"/>
        <v>1932258.2363398566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1932258.2363398566</v>
      </c>
      <c r="J856" s="444">
        <f t="array" ref="J856">IFERROR(INDEX('Retirement Calculator'!J:J,MATCH('Isaac 401k'!N856,'Retirement Calculator'!A:A,0),0),0)</f>
        <v>7820.4732791855868</v>
      </c>
      <c r="K856" s="444">
        <f t="shared" ca="1" si="79"/>
        <v>8018.4906794194621</v>
      </c>
      <c r="L856" s="444">
        <f t="shared" ca="1" si="80"/>
        <v>1932456.2537400904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1932456.2537400904</v>
      </c>
      <c r="J857" s="444">
        <f t="array" ref="J857">IFERROR(INDEX('Retirement Calculator'!J:J,MATCH('Isaac 401k'!N857,'Retirement Calculator'!A:A,0),0),0)</f>
        <v>7820.4732791855868</v>
      </c>
      <c r="K857" s="444">
        <f t="shared" ca="1" si="79"/>
        <v>8019.315751920436</v>
      </c>
      <c r="L857" s="444">
        <f t="shared" ca="1" si="80"/>
        <v>1932655.0962128253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1932655.0962128253</v>
      </c>
      <c r="J858" s="444">
        <f t="array" ref="J858">IFERROR(INDEX('Retirement Calculator'!J:J,MATCH('Isaac 401k'!N858,'Retirement Calculator'!A:A,0),0),0)</f>
        <v>7820.4732791855868</v>
      </c>
      <c r="K858" s="444">
        <f t="shared" ca="1" si="79"/>
        <v>8020.1442622234999</v>
      </c>
      <c r="L858" s="444">
        <f t="shared" ca="1" si="80"/>
        <v>1932854.7671958632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1932854.7671958632</v>
      </c>
      <c r="J859" s="444">
        <f t="array" ref="J859">IFERROR(INDEX('Retirement Calculator'!J:J,MATCH('Isaac 401k'!N859,'Retirement Calculator'!A:A,0),0),0)</f>
        <v>7820.4732791855868</v>
      </c>
      <c r="K859" s="444">
        <f t="shared" ca="1" si="79"/>
        <v>8020.9762246528226</v>
      </c>
      <c r="L859" s="444">
        <f t="shared" ca="1" si="80"/>
        <v>1933055.2701413303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1933055.2701413303</v>
      </c>
      <c r="J860" s="444">
        <f t="array" ref="J860">IFERROR(INDEX('Retirement Calculator'!J:J,MATCH('Isaac 401k'!N860,'Retirement Calculator'!A:A,0),0),0)</f>
        <v>7820.4732791855868</v>
      </c>
      <c r="K860" s="444">
        <f t="shared" ca="1" si="79"/>
        <v>8021.81165359227</v>
      </c>
      <c r="L860" s="444">
        <f t="shared" ca="1" si="80"/>
        <v>1933256.6085157369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1933256.6085157369</v>
      </c>
      <c r="J861" s="444">
        <f t="array" ref="J861">IFERROR(INDEX('Retirement Calculator'!J:J,MATCH('Isaac 401k'!N861,'Retirement Calculator'!A:A,0),0),0)</f>
        <v>7820.4732791855868</v>
      </c>
      <c r="K861" s="444">
        <f t="shared" ca="1" si="79"/>
        <v>8022.6505634856312</v>
      </c>
      <c r="L861" s="444">
        <f t="shared" ca="1" si="80"/>
        <v>1933458.785800037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1933458.785800037</v>
      </c>
      <c r="J862" s="444">
        <f t="array" ref="J862">IFERROR(INDEX('Retirement Calculator'!J:J,MATCH('Isaac 401k'!N862,'Retirement Calculator'!A:A,0),0),0)</f>
        <v>7820.4732791855868</v>
      </c>
      <c r="K862" s="444">
        <f t="shared" ca="1" si="79"/>
        <v>8023.4929688368802</v>
      </c>
      <c r="L862" s="444">
        <f t="shared" ca="1" si="80"/>
        <v>1933661.8054896882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1933661.8054896882</v>
      </c>
      <c r="J863" s="444">
        <f t="array" ref="J863">IFERROR(INDEX('Retirement Calculator'!J:J,MATCH('Isaac 401k'!N863,'Retirement Calculator'!A:A,0),0),0)</f>
        <v>7820.4732791855868</v>
      </c>
      <c r="K863" s="444">
        <f t="shared" ca="1" si="79"/>
        <v>8024.3388842104278</v>
      </c>
      <c r="L863" s="444">
        <f t="shared" ca="1" si="80"/>
        <v>1933865.671094713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1933865.671094713</v>
      </c>
      <c r="J864" s="444">
        <f t="array" ref="J864">IFERROR(INDEX('Retirement Calculator'!J:J,MATCH('Isaac 401k'!N864,'Retirement Calculator'!A:A,0),0),0)</f>
        <v>7820.4732791855868</v>
      </c>
      <c r="K864" s="444">
        <f t="shared" ca="1" si="79"/>
        <v>8025.1883242313643</v>
      </c>
      <c r="L864" s="444">
        <f t="shared" ca="1" si="80"/>
        <v>1934070.3861397589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1934070.3861397589</v>
      </c>
      <c r="J865" s="444">
        <f t="array" ref="J865">IFERROR(INDEX('Retirement Calculator'!J:J,MATCH('Isaac 401k'!N865,'Retirement Calculator'!A:A,0),0),0)</f>
        <v>7820.4732791855868</v>
      </c>
      <c r="K865" s="444">
        <f t="shared" ca="1" si="79"/>
        <v>8026.0413035857218</v>
      </c>
      <c r="L865" s="444">
        <f t="shared" ca="1" si="80"/>
        <v>1934275.954164159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1934275.954164159</v>
      </c>
      <c r="J866" s="444">
        <f t="array" ref="J866">IFERROR(INDEX('Retirement Calculator'!J:J,MATCH('Isaac 401k'!N866,'Retirement Calculator'!A:A,0),0),0)</f>
        <v>7820.4732791855868</v>
      </c>
      <c r="K866" s="444">
        <f t="shared" ca="1" si="79"/>
        <v>8026.8978370207224</v>
      </c>
      <c r="L866" s="444">
        <f t="shared" ca="1" si="80"/>
        <v>1934482.3787219941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1934482.3787219941</v>
      </c>
      <c r="J867" s="444">
        <f t="array" ref="J867">IFERROR(INDEX('Retirement Calculator'!J:J,MATCH('Isaac 401k'!N867,'Retirement Calculator'!A:A,0),0),0)</f>
        <v>7820.4732791855868</v>
      </c>
      <c r="K867" s="444">
        <f t="shared" ca="1" si="79"/>
        <v>8027.7579393450351</v>
      </c>
      <c r="L867" s="444">
        <f t="shared" ca="1" si="80"/>
        <v>1934689.6633821535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1934689.6633821535</v>
      </c>
      <c r="J868" s="444">
        <f t="array" ref="J868">IFERROR(INDEX('Retirement Calculator'!J:J,MATCH('Isaac 401k'!N868,'Retirement Calculator'!A:A,0),0),0)</f>
        <v>7820.4732791855868</v>
      </c>
      <c r="K868" s="444">
        <f t="shared" ca="1" si="79"/>
        <v>8028.621625429033</v>
      </c>
      <c r="L868" s="444">
        <f t="shared" ca="1" si="80"/>
        <v>1934897.8117283969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1934897.8117283969</v>
      </c>
      <c r="J869" s="444">
        <f t="array" ref="J869">IFERROR(INDEX('Retirement Calculator'!J:J,MATCH('Isaac 401k'!N869,'Retirement Calculator'!A:A,0),0),0)</f>
        <v>7820.4732791855868</v>
      </c>
      <c r="K869" s="444">
        <f t="shared" ca="1" si="79"/>
        <v>8029.4889102050474</v>
      </c>
      <c r="L869" s="444">
        <f t="shared" ca="1" si="80"/>
        <v>1935106.8273594163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1935106.8273594163</v>
      </c>
      <c r="J870" s="444">
        <f t="array" ref="J870">IFERROR(INDEX('Retirement Calculator'!J:J,MATCH('Isaac 401k'!N870,'Retirement Calculator'!A:A,0),0),0)</f>
        <v>7820.4732791855868</v>
      </c>
      <c r="K870" s="444">
        <f t="shared" ca="1" si="79"/>
        <v>8030.3598086676275</v>
      </c>
      <c r="L870" s="444">
        <f t="shared" ca="1" si="80"/>
        <v>1935316.7138888983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1935316.7138888983</v>
      </c>
      <c r="J871" s="444">
        <f t="array" ref="J871">IFERROR(INDEX('Retirement Calculator'!J:J,MATCH('Isaac 401k'!N871,'Retirement Calculator'!A:A,0),0),0)</f>
        <v>7820.4732791855868</v>
      </c>
      <c r="K871" s="444">
        <f t="shared" ca="1" si="79"/>
        <v>8031.2343358738026</v>
      </c>
      <c r="L871" s="444">
        <f t="shared" ca="1" si="80"/>
        <v>1935527.4749455864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1935527.4749455864</v>
      </c>
      <c r="J872" s="444">
        <f t="array" ref="J872">IFERROR(INDEX('Retirement Calculator'!J:J,MATCH('Isaac 401k'!N872,'Retirement Calculator'!A:A,0),0),0)</f>
        <v>7820.4732791855868</v>
      </c>
      <c r="K872" s="444">
        <f t="shared" ca="1" si="79"/>
        <v>8032.1125069433365</v>
      </c>
      <c r="L872" s="444">
        <f t="shared" ca="1" si="80"/>
        <v>1935739.1141733441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1935739.1141733441</v>
      </c>
      <c r="J873" s="444">
        <f t="array" ref="J873">IFERROR(INDEX('Retirement Calculator'!J:J,MATCH('Isaac 401k'!N873,'Retirement Calculator'!A:A,0),0),0)</f>
        <v>7820.4732791855868</v>
      </c>
      <c r="K873" s="444">
        <f t="shared" ca="1" si="79"/>
        <v>8032.9943370589945</v>
      </c>
      <c r="L873" s="444">
        <f t="shared" ca="1" si="80"/>
        <v>1935951.6352312176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1935951.6352312176</v>
      </c>
      <c r="J874" s="444">
        <f t="array" ref="J874">IFERROR(INDEX('Retirement Calculator'!J:J,MATCH('Isaac 401k'!N874,'Retirement Calculator'!A:A,0),0),0)</f>
        <v>7820.4732791855868</v>
      </c>
      <c r="K874" s="444">
        <f t="shared" ca="1" si="79"/>
        <v>8033.8798414667999</v>
      </c>
      <c r="L874" s="444">
        <f t="shared" ca="1" si="80"/>
        <v>1936165.0417934989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1936165.0417934989</v>
      </c>
      <c r="J875" s="444">
        <f t="array" ref="J875">IFERROR(INDEX('Retirement Calculator'!J:J,MATCH('Isaac 401k'!N875,'Retirement Calculator'!A:A,0),0),0)</f>
        <v>7820.4732791855868</v>
      </c>
      <c r="K875" s="444">
        <f t="shared" ca="1" si="79"/>
        <v>8034.7690354763054</v>
      </c>
      <c r="L875" s="444">
        <f t="shared" ca="1" si="80"/>
        <v>1936379.3375497896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1936379.3375497896</v>
      </c>
      <c r="J876" s="444">
        <f t="array" ref="J876">IFERROR(INDEX('Retirement Calculator'!J:J,MATCH('Isaac 401k'!N876,'Retirement Calculator'!A:A,0),0),0)</f>
        <v>7820.4732791855868</v>
      </c>
      <c r="K876" s="444">
        <f t="shared" ca="1" si="79"/>
        <v>8035.6619344608507</v>
      </c>
      <c r="L876" s="444">
        <f t="shared" ca="1" si="80"/>
        <v>1936594.5262050647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1936594.5262050647</v>
      </c>
      <c r="J877" s="444">
        <f t="array" ref="J877">IFERROR(INDEX('Retirement Calculator'!J:J,MATCH('Isaac 401k'!N877,'Retirement Calculator'!A:A,0),0),0)</f>
        <v>7820.4732791855868</v>
      </c>
      <c r="K877" s="444">
        <f t="shared" ca="1" si="79"/>
        <v>8036.5585538578298</v>
      </c>
      <c r="L877" s="444">
        <f t="shared" ca="1" si="80"/>
        <v>1936810.6114797369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1936810.6114797369</v>
      </c>
      <c r="J878" s="444">
        <f t="array" ref="J878">IFERROR(INDEX('Retirement Calculator'!J:J,MATCH('Isaac 401k'!N878,'Retirement Calculator'!A:A,0),0),0)</f>
        <v>7820.4732791855868</v>
      </c>
      <c r="K878" s="444">
        <f t="shared" ca="1" si="79"/>
        <v>8037.4589091689631</v>
      </c>
      <c r="L878" s="444">
        <f t="shared" ca="1" si="80"/>
        <v>1937027.5971097203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1937027.5971097203</v>
      </c>
      <c r="J879" s="444">
        <f t="array" ref="J879">IFERROR(INDEX('Retirement Calculator'!J:J,MATCH('Isaac 401k'!N879,'Retirement Calculator'!A:A,0),0),0)</f>
        <v>7820.4732791855868</v>
      </c>
      <c r="K879" s="444">
        <f t="shared" ca="1" si="79"/>
        <v>8038.3630159605609</v>
      </c>
      <c r="L879" s="444">
        <f t="shared" ca="1" si="80"/>
        <v>1937245.4868464954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1937245.4868464954</v>
      </c>
      <c r="J880" s="444">
        <f t="array" ref="J880">IFERROR(INDEX('Retirement Calculator'!J:J,MATCH('Isaac 401k'!N880,'Retirement Calculator'!A:A,0),0),0)</f>
        <v>7820.4732791855868</v>
      </c>
      <c r="K880" s="444">
        <f t="shared" ca="1" si="79"/>
        <v>8039.270889863792</v>
      </c>
      <c r="L880" s="444">
        <f t="shared" ca="1" si="80"/>
        <v>1937464.2844571737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1937464.2844571737</v>
      </c>
      <c r="J881" s="444">
        <f t="array" ref="J881">IFERROR(INDEX('Retirement Calculator'!J:J,MATCH('Isaac 401k'!N881,'Retirement Calculator'!A:A,0),0),0)</f>
        <v>7820.4732791855868</v>
      </c>
      <c r="K881" s="444">
        <f t="shared" ca="1" si="79"/>
        <v>8040.1825465749489</v>
      </c>
      <c r="L881" s="444">
        <f t="shared" ca="1" si="80"/>
        <v>1937683.9937245629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1937683.9937245629</v>
      </c>
      <c r="J882" s="444">
        <f t="array" ref="J882">IFERROR(INDEX('Retirement Calculator'!J:J,MATCH('Isaac 401k'!N882,'Retirement Calculator'!A:A,0),0),0)</f>
        <v>7820.4732791855868</v>
      </c>
      <c r="K882" s="444">
        <f t="shared" ca="1" si="79"/>
        <v>8041.0980018557384</v>
      </c>
      <c r="L882" s="444">
        <f t="shared" ca="1" si="80"/>
        <v>1937904.618447233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1937904.618447233</v>
      </c>
      <c r="J883" s="444">
        <f t="array" ref="J883">IFERROR(INDEX('Retirement Calculator'!J:J,MATCH('Isaac 401k'!N883,'Retirement Calculator'!A:A,0),0),0)</f>
        <v>7820.4732791855868</v>
      </c>
      <c r="K883" s="444">
        <f t="shared" ca="1" si="79"/>
        <v>8042.017271533532</v>
      </c>
      <c r="L883" s="444">
        <f t="shared" ca="1" si="80"/>
        <v>1938126.162439581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1938126.162439581</v>
      </c>
      <c r="J884" s="444">
        <f t="array" ref="J884">IFERROR(INDEX('Retirement Calculator'!J:J,MATCH('Isaac 401k'!N884,'Retirement Calculator'!A:A,0),0),0)</f>
        <v>7820.4732791855868</v>
      </c>
      <c r="K884" s="444">
        <f t="shared" ca="1" si="79"/>
        <v>8042.940371501646</v>
      </c>
      <c r="L884" s="444">
        <f t="shared" ca="1" si="80"/>
        <v>1938348.6295318971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1938348.6295318971</v>
      </c>
      <c r="J885" s="444">
        <f t="array" ref="J885">IFERROR(INDEX('Retirement Calculator'!J:J,MATCH('Isaac 401k'!N885,'Retirement Calculator'!A:A,0),0),0)</f>
        <v>7820.4732791855868</v>
      </c>
      <c r="K885" s="444">
        <f t="shared" ca="1" si="79"/>
        <v>8043.8673177196315</v>
      </c>
      <c r="L885" s="444">
        <f t="shared" ca="1" si="80"/>
        <v>1938572.0235704312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1938572.0235704312</v>
      </c>
      <c r="J886" s="444">
        <f t="array" ref="J886">IFERROR(INDEX('Retirement Calculator'!J:J,MATCH('Isaac 401k'!N886,'Retirement Calculator'!A:A,0),0),0)</f>
        <v>7820.4732791855868</v>
      </c>
      <c r="K886" s="444">
        <f t="shared" ca="1" si="79"/>
        <v>8044.7981262135227</v>
      </c>
      <c r="L886" s="444">
        <f t="shared" ca="1" si="80"/>
        <v>1938796.3484174591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1938796.3484174591</v>
      </c>
      <c r="J887" s="444">
        <f t="array" ref="J887">IFERROR(INDEX('Retirement Calculator'!J:J,MATCH('Isaac 401k'!N887,'Retirement Calculator'!A:A,0),0),0)</f>
        <v>7820.4732791855868</v>
      </c>
      <c r="K887" s="444">
        <f t="shared" ca="1" si="79"/>
        <v>8045.7328130761389</v>
      </c>
      <c r="L887" s="444">
        <f t="shared" ca="1" si="80"/>
        <v>1939021.6079513496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1939021.6079513496</v>
      </c>
      <c r="J888" s="444">
        <f t="array" ref="J888">IFERROR(INDEX('Retirement Calculator'!J:J,MATCH('Isaac 401k'!N888,'Retirement Calculator'!A:A,0),0),0)</f>
        <v>7820.4732791855868</v>
      </c>
      <c r="K888" s="444">
        <f t="shared" ca="1" si="79"/>
        <v>8046.6713944673502</v>
      </c>
      <c r="L888" s="444">
        <f t="shared" ca="1" si="80"/>
        <v>1939247.8060666313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1939247.8060666313</v>
      </c>
      <c r="J889" s="444">
        <f t="array" ref="J889">IFERROR(INDEX('Retirement Calculator'!J:J,MATCH('Isaac 401k'!N889,'Retirement Calculator'!A:A,0),0),0)</f>
        <v>7820.4732791855868</v>
      </c>
      <c r="K889" s="444">
        <f t="shared" ca="1" si="79"/>
        <v>8047.6138866143574</v>
      </c>
      <c r="L889" s="444">
        <f t="shared" ca="1" si="80"/>
        <v>1939474.9466740601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1939474.9466740601</v>
      </c>
      <c r="J890" s="444">
        <f t="array" ref="J890">IFERROR(INDEX('Retirement Calculator'!J:J,MATCH('Isaac 401k'!N890,'Retirement Calculator'!A:A,0),0),0)</f>
        <v>7820.4732791855868</v>
      </c>
      <c r="K890" s="444">
        <f t="shared" ca="1" si="79"/>
        <v>8048.5603058119777</v>
      </c>
      <c r="L890" s="444">
        <f t="shared" ca="1" si="80"/>
        <v>1939703.0337006864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1939703.0337006864</v>
      </c>
      <c r="J891" s="444">
        <f t="array" ref="J891">IFERROR(INDEX('Retirement Calculator'!J:J,MATCH('Isaac 401k'!N891,'Retirement Calculator'!A:A,0),0),0)</f>
        <v>7820.4732791855868</v>
      </c>
      <c r="K891" s="444">
        <f t="shared" ca="1" si="79"/>
        <v>8049.5106684229213</v>
      </c>
      <c r="L891" s="444">
        <f t="shared" ca="1" si="80"/>
        <v>1939932.0710899238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1939932.0710899238</v>
      </c>
      <c r="J892" s="444">
        <f t="array" ref="J892">IFERROR(INDEX('Retirement Calculator'!J:J,MATCH('Isaac 401k'!N892,'Retirement Calculator'!A:A,0),0),0)</f>
        <v>7820.4732791855868</v>
      </c>
      <c r="K892" s="444">
        <f t="shared" ca="1" si="79"/>
        <v>8050.4649908780766</v>
      </c>
      <c r="L892" s="444">
        <f t="shared" ca="1" si="80"/>
        <v>1940162.0628016163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1940162.0628016163</v>
      </c>
      <c r="J893" s="444">
        <f t="array" ref="J893">IFERROR(INDEX('Retirement Calculator'!J:J,MATCH('Isaac 401k'!N893,'Retirement Calculator'!A:A,0),0),0)</f>
        <v>7820.4732791855868</v>
      </c>
      <c r="K893" s="444">
        <f t="shared" ca="1" si="79"/>
        <v>8051.4232896767935</v>
      </c>
      <c r="L893" s="444">
        <f t="shared" ca="1" si="80"/>
        <v>1940393.0128121076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1940393.0128121076</v>
      </c>
      <c r="J894" s="444">
        <f t="array" ref="J894">IFERROR(INDEX('Retirement Calculator'!J:J,MATCH('Isaac 401k'!N894,'Retirement Calculator'!A:A,0),0),0)</f>
        <v>7820.4732791855868</v>
      </c>
      <c r="K894" s="444">
        <f t="shared" ca="1" si="79"/>
        <v>8052.3855813871751</v>
      </c>
      <c r="L894" s="444">
        <f t="shared" ca="1" si="80"/>
        <v>1940624.9251143092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1940624.9251143092</v>
      </c>
      <c r="J895" s="444">
        <f t="array" ref="J895">IFERROR(INDEX('Retirement Calculator'!J:J,MATCH('Isaac 401k'!N895,'Retirement Calculator'!A:A,0),0),0)</f>
        <v>7820.4732791855868</v>
      </c>
      <c r="K895" s="444">
        <f t="shared" ca="1" si="79"/>
        <v>8053.3518826463478</v>
      </c>
      <c r="L895" s="444">
        <f t="shared" ca="1" si="80"/>
        <v>1940857.8037177699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1940857.8037177699</v>
      </c>
      <c r="J896" s="444">
        <f t="array" ref="J896">IFERROR(INDEX('Retirement Calculator'!J:J,MATCH('Isaac 401k'!N896,'Retirement Calculator'!A:A,0),0),0)</f>
        <v>7820.4732791855868</v>
      </c>
      <c r="K896" s="444">
        <f t="shared" ca="1" si="79"/>
        <v>8054.322210160768</v>
      </c>
      <c r="L896" s="444">
        <f t="shared" ca="1" si="80"/>
        <v>1941091.6526487451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1941091.6526487451</v>
      </c>
      <c r="J897" s="444">
        <f t="array" ref="J897">IFERROR(INDEX('Retirement Calculator'!J:J,MATCH('Isaac 401k'!N897,'Retirement Calculator'!A:A,0),0),0)</f>
        <v>7820.4732791855868</v>
      </c>
      <c r="K897" s="444">
        <f t="shared" ca="1" si="79"/>
        <v>8055.2965807064975</v>
      </c>
      <c r="L897" s="444">
        <f t="shared" ca="1" si="80"/>
        <v>1941326.475950266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1941326.475950266</v>
      </c>
      <c r="J898" s="444">
        <f t="array" ref="J898">IFERROR(INDEX('Retirement Calculator'!J:J,MATCH('Isaac 401k'!N898,'Retirement Calculator'!A:A,0),0),0)</f>
        <v>7820.4732791855868</v>
      </c>
      <c r="K898" s="444">
        <f t="shared" ca="1" si="79"/>
        <v>8056.2750111295027</v>
      </c>
      <c r="L898" s="444">
        <f t="shared" ca="1" si="80"/>
        <v>1941562.2776822099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1941562.2776822099</v>
      </c>
      <c r="J899" s="444">
        <f t="array" ref="J899">IFERROR(INDEX('Retirement Calculator'!J:J,MATCH('Isaac 401k'!N899,'Retirement Calculator'!A:A,0),0),0)</f>
        <v>7820.4732791855868</v>
      </c>
      <c r="K899" s="444">
        <f t="shared" ca="1" si="79"/>
        <v>8057.2575183459339</v>
      </c>
      <c r="L899" s="444">
        <f t="shared" ca="1" si="80"/>
        <v>1941799.0619213702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1941799.0619213702</v>
      </c>
      <c r="J900" s="444">
        <f t="array" ref="J900">IFERROR(INDEX('Retirement Calculator'!J:J,MATCH('Isaac 401k'!N900,'Retirement Calculator'!A:A,0),0),0)</f>
        <v>7820.4732791855868</v>
      </c>
      <c r="K900" s="444">
        <f t="shared" ca="1" si="79"/>
        <v>8058.2441193424356</v>
      </c>
      <c r="L900" s="444">
        <f t="shared" ca="1" si="80"/>
        <v>1942036.832761527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1942036.832761527</v>
      </c>
      <c r="J901" s="444">
        <f t="array" ref="J901">IFERROR(INDEX('Retirement Calculator'!J:J,MATCH('Isaac 401k'!N901,'Retirement Calculator'!A:A,0),0),0)</f>
        <v>7820.4732791855868</v>
      </c>
      <c r="K901" s="444">
        <f t="shared" ca="1" si="79"/>
        <v>8059.2348311764226</v>
      </c>
      <c r="L901" s="444">
        <f t="shared" ca="1" si="80"/>
        <v>1942275.5943135179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1942275.5943135179</v>
      </c>
      <c r="J902" s="444">
        <f t="array" ref="J902">IFERROR(INDEX('Retirement Calculator'!J:J,MATCH('Isaac 401k'!N902,'Retirement Calculator'!A:A,0),0),0)</f>
        <v>7820.4732791855868</v>
      </c>
      <c r="K902" s="444">
        <f t="shared" ca="1" si="79"/>
        <v>8060.2296709763841</v>
      </c>
      <c r="L902" s="444">
        <f t="shared" ca="1" si="80"/>
        <v>1942515.3507053086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1942515.3507053086</v>
      </c>
      <c r="J903" s="444">
        <f t="array" ref="J903">IFERROR(INDEX('Retirement Calculator'!J:J,MATCH('Isaac 401k'!N903,'Retirement Calculator'!A:A,0),0),0)</f>
        <v>7820.4732791855868</v>
      </c>
      <c r="K903" s="444">
        <f t="shared" ca="1" si="79"/>
        <v>8061.22865594218</v>
      </c>
      <c r="L903" s="444">
        <f t="shared" ca="1" si="80"/>
        <v>1942756.1060820653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1942756.1060820653</v>
      </c>
      <c r="J904" s="444">
        <f t="array" ref="J904">IFERROR(INDEX('Retirement Calculator'!J:J,MATCH('Isaac 401k'!N904,'Retirement Calculator'!A:A,0),0),0)</f>
        <v>7820.4732791855868</v>
      </c>
      <c r="K904" s="444">
        <f t="shared" ca="1" si="79"/>
        <v>8062.2318033453312</v>
      </c>
      <c r="L904" s="444">
        <f t="shared" ca="1" si="80"/>
        <v>1942997.8646062249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1942997.8646062249</v>
      </c>
      <c r="J905" s="444">
        <f t="array" ref="J905">IFERROR(INDEX('Retirement Calculator'!J:J,MATCH('Isaac 401k'!N905,'Retirement Calculator'!A:A,0),0),0)</f>
        <v>7820.4732791855868</v>
      </c>
      <c r="K905" s="444">
        <f t="shared" ca="1" si="79"/>
        <v>8063.2391305293313</v>
      </c>
      <c r="L905" s="444">
        <f t="shared" ca="1" si="80"/>
        <v>1943240.6304575687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1943240.6304575687</v>
      </c>
      <c r="J906" s="444">
        <f t="array" ref="J906">IFERROR(INDEX('Retirement Calculator'!J:J,MATCH('Isaac 401k'!N906,'Retirement Calculator'!A:A,0),0),0)</f>
        <v>7820.4732791855868</v>
      </c>
      <c r="K906" s="444">
        <f t="shared" ca="1" si="79"/>
        <v>8064.2506549099298</v>
      </c>
      <c r="L906" s="444">
        <f t="shared" ca="1" si="80"/>
        <v>1943484.4078332931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1943484.4078332931</v>
      </c>
      <c r="J907" s="444">
        <f t="array" ref="J907">IFERROR(INDEX('Retirement Calculator'!J:J,MATCH('Isaac 401k'!N907,'Retirement Calculator'!A:A,0),0),0)</f>
        <v>7820.4732791855868</v>
      </c>
      <c r="K907" s="444">
        <f t="shared" ca="1" si="79"/>
        <v>8065.2663939754484</v>
      </c>
      <c r="L907" s="444">
        <f t="shared" ca="1" si="80"/>
        <v>1943729.2009480828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1943729.2009480828</v>
      </c>
      <c r="J908" s="444">
        <f t="array" ref="J908">IFERROR(INDEX('Retirement Calculator'!J:J,MATCH('Isaac 401k'!N908,'Retirement Calculator'!A:A,0),0),0)</f>
        <v>7820.4732791855868</v>
      </c>
      <c r="K908" s="444">
        <f t="shared" ca="1" si="79"/>
        <v>8066.2863652870728</v>
      </c>
      <c r="L908" s="444">
        <f t="shared" ca="1" si="80"/>
        <v>1943975.0140341844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1943975.0140341844</v>
      </c>
      <c r="J909" s="444">
        <f t="array" ref="J909">IFERROR(INDEX('Retirement Calculator'!J:J,MATCH('Isaac 401k'!N909,'Retirement Calculator'!A:A,0),0),0)</f>
        <v>7820.4732791855868</v>
      </c>
      <c r="K909" s="444">
        <f t="shared" ca="1" si="79"/>
        <v>8067.3105864791614</v>
      </c>
      <c r="L909" s="444">
        <f t="shared" ca="1" si="80"/>
        <v>1944221.8513414781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1944221.8513414781</v>
      </c>
      <c r="J910" s="444">
        <f t="array" ref="J910">IFERROR(INDEX('Retirement Calculator'!J:J,MATCH('Isaac 401k'!N910,'Retirement Calculator'!A:A,0),0),0)</f>
        <v>7820.4732791855868</v>
      </c>
      <c r="K910" s="444">
        <f t="shared" ca="1" si="79"/>
        <v>8068.3390752595524</v>
      </c>
      <c r="L910" s="444">
        <f t="shared" ca="1" si="80"/>
        <v>1944469.7171375521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1944469.7171375521</v>
      </c>
      <c r="J911" s="444">
        <f t="array" ref="J911">IFERROR(INDEX('Retirement Calculator'!J:J,MATCH('Isaac 401k'!N911,'Retirement Calculator'!A:A,0),0),0)</f>
        <v>7820.4732791855868</v>
      </c>
      <c r="K911" s="444">
        <f t="shared" ca="1" si="79"/>
        <v>8069.3718494098594</v>
      </c>
      <c r="L911" s="444">
        <f t="shared" ca="1" si="80"/>
        <v>1944718.6157077763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1944718.6157077763</v>
      </c>
      <c r="J912" s="444">
        <f t="array" ref="J912">IFERROR(INDEX('Retirement Calculator'!J:J,MATCH('Isaac 401k'!N912,'Retirement Calculator'!A:A,0),0),0)</f>
        <v>7820.4732791855868</v>
      </c>
      <c r="K912" s="444">
        <f t="shared" ca="1" si="79"/>
        <v>8070.4089267857944</v>
      </c>
      <c r="L912" s="444">
        <f t="shared" ca="1" si="80"/>
        <v>1944968.5513553764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1944968.5513553764</v>
      </c>
      <c r="J913" s="444">
        <f t="array" ref="J913">IFERROR(INDEX('Retirement Calculator'!J:J,MATCH('Isaac 401k'!N913,'Retirement Calculator'!A:A,0),0),0)</f>
        <v>7820.4732791855868</v>
      </c>
      <c r="K913" s="444">
        <f t="shared" ca="1" si="79"/>
        <v>8071.4503253174616</v>
      </c>
      <c r="L913" s="444">
        <f t="shared" ca="1" si="80"/>
        <v>1945219.5284015082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1945219.5284015082</v>
      </c>
      <c r="J914" s="444">
        <f t="array" ref="J914">IFERROR(INDEX('Retirement Calculator'!J:J,MATCH('Isaac 401k'!N914,'Retirement Calculator'!A:A,0),0),0)</f>
        <v>7820.4732791855868</v>
      </c>
      <c r="K914" s="444">
        <f t="shared" ca="1" si="79"/>
        <v>8072.4960630096775</v>
      </c>
      <c r="L914" s="444">
        <f t="shared" ca="1" si="80"/>
        <v>1945471.5511853322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1945471.5511853322</v>
      </c>
      <c r="J915" s="444">
        <f t="array" ref="J915">IFERROR(INDEX('Retirement Calculator'!J:J,MATCH('Isaac 401k'!N915,'Retirement Calculator'!A:A,0),0),0)</f>
        <v>7820.4732791855868</v>
      </c>
      <c r="K915" s="444">
        <f t="shared" ca="1" si="79"/>
        <v>8073.5461579422763</v>
      </c>
      <c r="L915" s="444">
        <f t="shared" ca="1" si="80"/>
        <v>1945724.624064089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1945724.624064089</v>
      </c>
      <c r="J916" s="444">
        <f t="array" ref="J916">IFERROR(INDEX('Retirement Calculator'!J:J,MATCH('Isaac 401k'!N916,'Retirement Calculator'!A:A,0),0),0)</f>
        <v>7820.4732791855868</v>
      </c>
      <c r="K916" s="444">
        <f t="shared" ca="1" si="79"/>
        <v>8074.6006282704302</v>
      </c>
      <c r="L916" s="444">
        <f t="shared" ca="1" si="80"/>
        <v>1945978.751413174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1945978.751413174</v>
      </c>
      <c r="J917" s="444">
        <f t="array" ref="J917">IFERROR(INDEX('Retirement Calculator'!J:J,MATCH('Isaac 401k'!N917,'Retirement Calculator'!A:A,0),0),0)</f>
        <v>7820.4732791855868</v>
      </c>
      <c r="K917" s="444">
        <f t="shared" ca="1" si="79"/>
        <v>8075.6594922249515</v>
      </c>
      <c r="L917" s="444">
        <f t="shared" ca="1" si="80"/>
        <v>1946233.9376262133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1946233.9376262133</v>
      </c>
      <c r="J918" s="444">
        <f t="array" ref="J918">IFERROR(INDEX('Retirement Calculator'!J:J,MATCH('Isaac 401k'!N918,'Retirement Calculator'!A:A,0),0),0)</f>
        <v>7820.4732791855868</v>
      </c>
      <c r="K918" s="444">
        <f t="shared" ca="1" si="79"/>
        <v>8076.722768112616</v>
      </c>
      <c r="L918" s="444">
        <f t="shared" ca="1" si="80"/>
        <v>1946490.1871151403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1946490.1871151403</v>
      </c>
      <c r="J919" s="444">
        <f t="array" ref="J919">IFERROR(INDEX('Retirement Calculator'!J:J,MATCH('Isaac 401k'!N919,'Retirement Calculator'!A:A,0),0),0)</f>
        <v>7820.4732791855868</v>
      </c>
      <c r="K919" s="444">
        <f t="shared" ca="1" si="79"/>
        <v>8077.790474316479</v>
      </c>
      <c r="L919" s="444">
        <f t="shared" ca="1" si="80"/>
        <v>1946747.5043102712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1946747.5043102712</v>
      </c>
      <c r="J920" s="444">
        <f t="array" ref="J920">IFERROR(INDEX('Retirement Calculator'!J:J,MATCH('Isaac 401k'!N920,'Retirement Calculator'!A:A,0),0),0)</f>
        <v>7820.4732791855868</v>
      </c>
      <c r="K920" s="444">
        <f t="shared" ca="1" si="79"/>
        <v>8078.8626292961899</v>
      </c>
      <c r="L920" s="444">
        <f t="shared" ca="1" si="80"/>
        <v>1947005.8936603819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1947005.8936603819</v>
      </c>
      <c r="J921" s="444">
        <f t="array" ref="J921">IFERROR(INDEX('Retirement Calculator'!J:J,MATCH('Isaac 401k'!N921,'Retirement Calculator'!A:A,0),0),0)</f>
        <v>7820.4732791855868</v>
      </c>
      <c r="K921" s="444">
        <f t="shared" ca="1" si="79"/>
        <v>8079.9392515883192</v>
      </c>
      <c r="L921" s="444">
        <f t="shared" ca="1" si="80"/>
        <v>1947265.3596327847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1947265.3596327847</v>
      </c>
      <c r="J922" s="444">
        <f t="array" ref="J922">IFERROR(INDEX('Retirement Calculator'!J:J,MATCH('Isaac 401k'!N922,'Retirement Calculator'!A:A,0),0),0)</f>
        <v>7820.4732791855868</v>
      </c>
      <c r="K922" s="444">
        <f t="shared" ca="1" si="79"/>
        <v>8081.0203598066619</v>
      </c>
      <c r="L922" s="444">
        <f t="shared" ca="1" si="80"/>
        <v>1947525.9067134059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1947525.9067134059</v>
      </c>
      <c r="J923" s="444">
        <f t="array" ref="J923">IFERROR(INDEX('Retirement Calculator'!J:J,MATCH('Isaac 401k'!N923,'Retirement Calculator'!A:A,0),0),0)</f>
        <v>7820.4732791855868</v>
      </c>
      <c r="K923" s="444">
        <f t="shared" ca="1" si="79"/>
        <v>8082.1059726425847</v>
      </c>
      <c r="L923" s="444">
        <f t="shared" ca="1" si="80"/>
        <v>1947787.5394068628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1947787.5394068628</v>
      </c>
      <c r="J924" s="444">
        <f t="array" ref="J924">IFERROR(INDEX('Retirement Calculator'!J:J,MATCH('Isaac 401k'!N924,'Retirement Calculator'!A:A,0),0),0)</f>
        <v>7820.4732791855868</v>
      </c>
      <c r="K924" s="444">
        <f t="shared" ca="1" si="79"/>
        <v>8083.1961088653215</v>
      </c>
      <c r="L924" s="444">
        <f t="shared" ca="1" si="80"/>
        <v>1948050.2622365425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1948050.2622365425</v>
      </c>
      <c r="J925" s="444">
        <f t="array" ref="J925">IFERROR(INDEX('Retirement Calculator'!J:J,MATCH('Isaac 401k'!N925,'Retirement Calculator'!A:A,0),0),0)</f>
        <v>7820.4732791855868</v>
      </c>
      <c r="K925" s="444">
        <f t="shared" ca="1" si="79"/>
        <v>8084.2907873223203</v>
      </c>
      <c r="L925" s="444">
        <f t="shared" ca="1" si="80"/>
        <v>1948314.0797446792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1948314.0797446792</v>
      </c>
      <c r="J926" s="444">
        <f t="array" ref="J926">IFERROR(INDEX('Retirement Calculator'!J:J,MATCH('Isaac 401k'!N926,'Retirement Calculator'!A:A,0),0),0)</f>
        <v>7820.4732791855868</v>
      </c>
      <c r="K926" s="444">
        <f t="shared" ca="1" si="79"/>
        <v>8085.3900269395563</v>
      </c>
      <c r="L926" s="444">
        <f t="shared" ca="1" si="80"/>
        <v>1948578.9964924331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1948578.9964924331</v>
      </c>
      <c r="J927" s="444">
        <f t="array" ref="J927">IFERROR(INDEX('Retirement Calculator'!J:J,MATCH('Isaac 401k'!N927,'Retirement Calculator'!A:A,0),0),0)</f>
        <v>7820.4732791855868</v>
      </c>
      <c r="K927" s="444">
        <f t="shared" ca="1" si="79"/>
        <v>8086.4938467218653</v>
      </c>
      <c r="L927" s="444">
        <f t="shared" ca="1" si="80"/>
        <v>1948845.0170599695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1948845.0170599695</v>
      </c>
      <c r="J928" s="444">
        <f t="array" ref="J928">IFERROR(INDEX('Retirement Calculator'!J:J,MATCH('Isaac 401k'!N928,'Retirement Calculator'!A:A,0),0),0)</f>
        <v>7820.4732791855868</v>
      </c>
      <c r="K928" s="444">
        <f t="shared" ca="1" si="79"/>
        <v>8087.6022657532667</v>
      </c>
      <c r="L928" s="444">
        <f t="shared" ca="1" si="80"/>
        <v>1949112.1460465372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1949112.1460465372</v>
      </c>
      <c r="J929" s="444">
        <f t="array" ref="J929">IFERROR(INDEX('Retirement Calculator'!J:J,MATCH('Isaac 401k'!N929,'Retirement Calculator'!A:A,0),0),0)</f>
        <v>7820.4732791855868</v>
      </c>
      <c r="K929" s="444">
        <f t="shared" ca="1" si="79"/>
        <v>8088.7153031972985</v>
      </c>
      <c r="L929" s="444">
        <f t="shared" ca="1" si="80"/>
        <v>1949380.3880705489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1949380.3880705489</v>
      </c>
      <c r="J930" s="444">
        <f t="array" ref="J930">IFERROR(INDEX('Retirement Calculator'!J:J,MATCH('Isaac 401k'!N930,'Retirement Calculator'!A:A,0),0),0)</f>
        <v>7820.4732791855868</v>
      </c>
      <c r="K930" s="444">
        <f t="shared" ca="1" si="79"/>
        <v>8089.8329782973478</v>
      </c>
      <c r="L930" s="444">
        <f t="shared" ca="1" si="80"/>
        <v>1949649.7477696605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1949649.7477696605</v>
      </c>
      <c r="J931" s="444">
        <f t="array" ref="J931">IFERROR(INDEX('Retirement Calculator'!J:J,MATCH('Isaac 401k'!N931,'Retirement Calculator'!A:A,0),0),0)</f>
        <v>7820.4732791855868</v>
      </c>
      <c r="K931" s="444">
        <f t="shared" ca="1" si="79"/>
        <v>8090.9553103769786</v>
      </c>
      <c r="L931" s="444">
        <f t="shared" ca="1" si="80"/>
        <v>1949920.229800852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1949920.229800852</v>
      </c>
      <c r="J932" s="444">
        <f t="array" ref="J932">IFERROR(INDEX('Retirement Calculator'!J:J,MATCH('Isaac 401k'!N932,'Retirement Calculator'!A:A,0),0),0)</f>
        <v>7820.4732791855868</v>
      </c>
      <c r="K932" s="444">
        <f t="shared" ca="1" si="79"/>
        <v>8092.0823188402774</v>
      </c>
      <c r="L932" s="444">
        <f t="shared" ca="1" si="80"/>
        <v>1950191.8388405067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1950191.8388405067</v>
      </c>
      <c r="J933" s="444">
        <f t="array" ref="J933">IFERROR(INDEX('Retirement Calculator'!J:J,MATCH('Isaac 401k'!N933,'Retirement Calculator'!A:A,0),0),0)</f>
        <v>7820.4732791855868</v>
      </c>
      <c r="K933" s="444">
        <f t="shared" ca="1" si="79"/>
        <v>8093.2140231721714</v>
      </c>
      <c r="L933" s="444">
        <f t="shared" ca="1" si="80"/>
        <v>1950464.5795844933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1950464.5795844933</v>
      </c>
      <c r="J934" s="444">
        <f t="array" ref="J934">IFERROR(INDEX('Retirement Calculator'!J:J,MATCH('Isaac 401k'!N934,'Retirement Calculator'!A:A,0),0),0)</f>
        <v>7820.4732791855868</v>
      </c>
      <c r="K934" s="444">
        <f t="shared" ca="1" si="79"/>
        <v>8094.3504429387813</v>
      </c>
      <c r="L934" s="444">
        <f t="shared" ca="1" si="80"/>
        <v>1950738.4567482464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1950738.4567482464</v>
      </c>
      <c r="J935" s="444">
        <f t="array" ref="J935">IFERROR(INDEX('Retirement Calculator'!J:J,MATCH('Isaac 401k'!N935,'Retirement Calculator'!A:A,0),0),0)</f>
        <v>7820.4732791855868</v>
      </c>
      <c r="K935" s="444">
        <f t="shared" ca="1" si="79"/>
        <v>8095.4915977877536</v>
      </c>
      <c r="L935" s="444">
        <f t="shared" ca="1" si="80"/>
        <v>1951013.4750668486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1951013.4750668486</v>
      </c>
      <c r="J936" s="444">
        <f t="array" ref="J936">IFERROR(INDEX('Retirement Calculator'!J:J,MATCH('Isaac 401k'!N936,'Retirement Calculator'!A:A,0),0),0)</f>
        <v>7820.4732791855868</v>
      </c>
      <c r="K936" s="444">
        <f t="shared" ca="1" si="79"/>
        <v>8096.6375074485959</v>
      </c>
      <c r="L936" s="444">
        <f t="shared" ca="1" si="80"/>
        <v>1951289.6392951116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1951289.6392951116</v>
      </c>
      <c r="J937" s="444">
        <f t="array" ref="J937">IFERROR(INDEX('Retirement Calculator'!J:J,MATCH('Isaac 401k'!N937,'Retirement Calculator'!A:A,0),0),0)</f>
        <v>7820.4732791855868</v>
      </c>
      <c r="K937" s="444">
        <f t="shared" ca="1" si="79"/>
        <v>8097.7881917330251</v>
      </c>
      <c r="L937" s="444">
        <f t="shared" ca="1" si="80"/>
        <v>1951566.954207659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1951566.954207659</v>
      </c>
      <c r="J938" s="444">
        <f t="array" ref="J938">IFERROR(INDEX('Retirement Calculator'!J:J,MATCH('Isaac 401k'!N938,'Retirement Calculator'!A:A,0),0),0)</f>
        <v>7820.4732791855868</v>
      </c>
      <c r="K938" s="444">
        <f t="shared" ca="1" si="79"/>
        <v>8098.9436705353055</v>
      </c>
      <c r="L938" s="444">
        <f t="shared" ca="1" si="80"/>
        <v>1951845.4245990086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1951845.4245990086</v>
      </c>
      <c r="J939" s="444">
        <f t="array" ref="J939">IFERROR(INDEX('Retirement Calculator'!J:J,MATCH('Isaac 401k'!N939,'Retirement Calculator'!A:A,0),0),0)</f>
        <v>7820.4732791855868</v>
      </c>
      <c r="K939" s="444">
        <f t="shared" ca="1" si="79"/>
        <v>8100.1039638325956</v>
      </c>
      <c r="L939" s="444">
        <f t="shared" ca="1" si="80"/>
        <v>1952125.0552836556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1952125.0552836556</v>
      </c>
      <c r="J940" s="444">
        <f t="array" ref="J940">IFERROR(INDEX('Retirement Calculator'!J:J,MATCH('Isaac 401k'!N940,'Retirement Calculator'!A:A,0),0),0)</f>
        <v>7820.4732791855868</v>
      </c>
      <c r="K940" s="444">
        <f t="shared" ca="1" si="79"/>
        <v>8101.2690916852916</v>
      </c>
      <c r="L940" s="444">
        <f t="shared" ca="1" si="80"/>
        <v>1952405.8510961554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1952405.8510961554</v>
      </c>
      <c r="J941" s="444">
        <f t="array" ref="J941">IFERROR(INDEX('Retirement Calculator'!J:J,MATCH('Isaac 401k'!N941,'Retirement Calculator'!A:A,0),0),0)</f>
        <v>7820.4732791855868</v>
      </c>
      <c r="K941" s="444">
        <f t="shared" ca="1" si="79"/>
        <v>8102.4390742373735</v>
      </c>
      <c r="L941" s="444">
        <f t="shared" ca="1" si="80"/>
        <v>1952687.8168912071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1952687.8168912071</v>
      </c>
      <c r="J942" s="444">
        <f t="array" ref="J942">IFERROR(INDEX('Retirement Calculator'!J:J,MATCH('Isaac 401k'!N942,'Retirement Calculator'!A:A,0),0),0)</f>
        <v>7820.4732791855868</v>
      </c>
      <c r="K942" s="444">
        <f t="shared" ca="1" si="79"/>
        <v>8103.6139317167563</v>
      </c>
      <c r="L942" s="444">
        <f t="shared" ca="1" si="80"/>
        <v>1952970.9575437382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1952970.9575437382</v>
      </c>
      <c r="J943" s="444">
        <f t="array" ref="J943">IFERROR(INDEX('Retirement Calculator'!J:J,MATCH('Isaac 401k'!N943,'Retirement Calculator'!A:A,0),0),0)</f>
        <v>7820.4732791855868</v>
      </c>
      <c r="K943" s="444">
        <f t="shared" ca="1" si="79"/>
        <v>8104.7936844356354</v>
      </c>
      <c r="L943" s="444">
        <f t="shared" ca="1" si="80"/>
        <v>1953255.2779489881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1953255.2779489881</v>
      </c>
      <c r="J944" s="444">
        <f t="array" ref="J944">IFERROR(INDEX('Retirement Calculator'!J:J,MATCH('Isaac 401k'!N944,'Retirement Calculator'!A:A,0),0),0)</f>
        <v>7820.4732791855868</v>
      </c>
      <c r="K944" s="444">
        <f t="shared" ca="1" si="79"/>
        <v>8105.978352790843</v>
      </c>
      <c r="L944" s="444">
        <f t="shared" ca="1" si="80"/>
        <v>1953540.7830225935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1953540.7830225935</v>
      </c>
      <c r="J945" s="444">
        <f t="array" ref="J945">IFERROR(INDEX('Retirement Calculator'!J:J,MATCH('Isaac 401k'!N945,'Retirement Calculator'!A:A,0),0),0)</f>
        <v>7820.4732791855868</v>
      </c>
      <c r="K945" s="444">
        <f t="shared" ca="1" si="79"/>
        <v>8107.1679572642006</v>
      </c>
      <c r="L945" s="444">
        <f t="shared" ca="1" si="80"/>
        <v>1953827.4777006721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1953827.4777006721</v>
      </c>
      <c r="J946" s="444">
        <f t="array" ref="J946">IFERROR(INDEX('Retirement Calculator'!J:J,MATCH('Isaac 401k'!N946,'Retirement Calculator'!A:A,0),0),0)</f>
        <v>7820.4732791855868</v>
      </c>
      <c r="K946" s="444">
        <f t="shared" ca="1" si="79"/>
        <v>8108.3625184228613</v>
      </c>
      <c r="L946" s="444">
        <f t="shared" ca="1" si="80"/>
        <v>1954115.3669399093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1954115.3669399093</v>
      </c>
      <c r="J947" s="444">
        <f t="array" ref="J947">IFERROR(INDEX('Retirement Calculator'!J:J,MATCH('Isaac 401k'!N947,'Retirement Calculator'!A:A,0),0),0)</f>
        <v>7820.4732791855868</v>
      </c>
      <c r="K947" s="444">
        <f t="shared" ca="1" si="79"/>
        <v>8109.5620569196817</v>
      </c>
      <c r="L947" s="444">
        <f t="shared" ca="1" si="80"/>
        <v>1954404.4557176435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1954404.4557176435</v>
      </c>
      <c r="J948" s="444">
        <f t="array" ref="J948">IFERROR(INDEX('Retirement Calculator'!J:J,MATCH('Isaac 401k'!N948,'Retirement Calculator'!A:A,0),0),0)</f>
        <v>7820.4732791855868</v>
      </c>
      <c r="K948" s="444">
        <f t="shared" ca="1" si="79"/>
        <v>8110.7665934935731</v>
      </c>
      <c r="L948" s="444">
        <f t="shared" ca="1" si="80"/>
        <v>1954694.7490319514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1954694.7490319514</v>
      </c>
      <c r="J949" s="444">
        <f t="array" ref="J949">IFERROR(INDEX('Retirement Calculator'!J:J,MATCH('Isaac 401k'!N949,'Retirement Calculator'!A:A,0),0),0)</f>
        <v>7820.4732791855868</v>
      </c>
      <c r="K949" s="444">
        <f t="shared" ca="1" si="79"/>
        <v>8111.9761489698576</v>
      </c>
      <c r="L949" s="444">
        <f t="shared" ca="1" si="80"/>
        <v>1954986.2519017358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1954986.2519017358</v>
      </c>
      <c r="J950" s="444">
        <f t="array" ref="J950">IFERROR(INDEX('Retirement Calculator'!J:J,MATCH('Isaac 401k'!N950,'Retirement Calculator'!A:A,0),0),0)</f>
        <v>7820.4732791855868</v>
      </c>
      <c r="K950" s="444">
        <f t="shared" ca="1" si="79"/>
        <v>8113.1907442606271</v>
      </c>
      <c r="L950" s="444">
        <f t="shared" ca="1" si="80"/>
        <v>1955278.9693668108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1955278.9693668108</v>
      </c>
      <c r="J951" s="444">
        <f t="array" ref="J951">IFERROR(INDEX('Retirement Calculator'!J:J,MATCH('Isaac 401k'!N951,'Retirement Calculator'!A:A,0),0),0)</f>
        <v>7820.4732791855868</v>
      </c>
      <c r="K951" s="444">
        <f t="shared" ca="1" si="79"/>
        <v>8114.4104003651037</v>
      </c>
      <c r="L951" s="444">
        <f t="shared" ca="1" si="80"/>
        <v>1955572.9064879902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1955572.9064879902</v>
      </c>
      <c r="J952" s="444">
        <f t="array" ref="J952">IFERROR(INDEX('Retirement Calculator'!J:J,MATCH('Isaac 401k'!N952,'Retirement Calculator'!A:A,0),0),0)</f>
        <v>7820.4732791855868</v>
      </c>
      <c r="K952" s="444">
        <f t="shared" ca="1" si="79"/>
        <v>8115.6351383700194</v>
      </c>
      <c r="L952" s="444">
        <f t="shared" ca="1" si="80"/>
        <v>1955868.0683471747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1955868.0683471747</v>
      </c>
      <c r="J953" s="444">
        <f t="array" ref="J953">IFERROR(INDEX('Retirement Calculator'!J:J,MATCH('Isaac 401k'!N953,'Retirement Calculator'!A:A,0),0),0)</f>
        <v>7820.4732791855868</v>
      </c>
      <c r="K953" s="444">
        <f t="shared" ca="1" si="79"/>
        <v>8116.8649794499543</v>
      </c>
      <c r="L953" s="444">
        <f t="shared" ca="1" si="80"/>
        <v>1956164.460047439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1956164.460047439</v>
      </c>
      <c r="J954" s="444">
        <f t="array" ref="J954">IFERROR(INDEX('Retirement Calculator'!J:J,MATCH('Isaac 401k'!N954,'Retirement Calculator'!A:A,0),0),0)</f>
        <v>7820.4732791855868</v>
      </c>
      <c r="K954" s="444">
        <f t="shared" ca="1" si="79"/>
        <v>8118.0999448677221</v>
      </c>
      <c r="L954" s="444">
        <f t="shared" ca="1" si="80"/>
        <v>1956462.086713121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1956462.086713121</v>
      </c>
      <c r="J955" s="444">
        <f t="array" ref="J955">IFERROR(INDEX('Retirement Calculator'!J:J,MATCH('Isaac 401k'!N955,'Retirement Calculator'!A:A,0),0),0)</f>
        <v>7820.4732791855868</v>
      </c>
      <c r="K955" s="444">
        <f t="shared" ca="1" si="79"/>
        <v>8119.3400559747297</v>
      </c>
      <c r="L955" s="444">
        <f t="shared" ca="1" si="80"/>
        <v>1956760.9534899101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1956760.9534899101</v>
      </c>
      <c r="J956" s="444">
        <f t="array" ref="J956">IFERROR(INDEX('Retirement Calculator'!J:J,MATCH('Isaac 401k'!N956,'Retirement Calculator'!A:A,0),0),0)</f>
        <v>7820.4732791855868</v>
      </c>
      <c r="K956" s="444">
        <f t="shared" ca="1" si="79"/>
        <v>8120.5853342113533</v>
      </c>
      <c r="L956" s="444">
        <f t="shared" ca="1" si="80"/>
        <v>1957061.0655449359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1957061.0655449359</v>
      </c>
      <c r="J957" s="444">
        <f t="array" ref="J957">IFERROR(INDEX('Retirement Calculator'!J:J,MATCH('Isaac 401k'!N957,'Retirement Calculator'!A:A,0),0),0)</f>
        <v>7820.4732791855868</v>
      </c>
      <c r="K957" s="444">
        <f t="shared" ca="1" si="79"/>
        <v>8121.8358011072933</v>
      </c>
      <c r="L957" s="444">
        <f t="shared" ca="1" si="80"/>
        <v>1957362.4280668576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1957362.4280668576</v>
      </c>
      <c r="J958" s="444">
        <f t="array" ref="J958">IFERROR(INDEX('Retirement Calculator'!J:J,MATCH('Isaac 401k'!N958,'Retirement Calculator'!A:A,0),0),0)</f>
        <v>7820.4732791855868</v>
      </c>
      <c r="K958" s="444">
        <f t="shared" ca="1" si="79"/>
        <v>8123.0914782819664</v>
      </c>
      <c r="L958" s="444">
        <f t="shared" ca="1" si="80"/>
        <v>1957665.0462659539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1957665.0462659539</v>
      </c>
      <c r="J959" s="444">
        <f t="array" ref="J959">IFERROR(INDEX('Retirement Calculator'!J:J,MATCH('Isaac 401k'!N959,'Retirement Calculator'!A:A,0),0),0)</f>
        <v>7820.4732791855868</v>
      </c>
      <c r="K959" s="444">
        <f t="shared" ca="1" si="79"/>
        <v>8124.3523874448683</v>
      </c>
      <c r="L959" s="444">
        <f t="shared" ca="1" si="80"/>
        <v>1957968.9253742131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1957968.9253742131</v>
      </c>
      <c r="J960" s="444">
        <f t="array" ref="J960">IFERROR(INDEX('Retirement Calculator'!J:J,MATCH('Isaac 401k'!N960,'Retirement Calculator'!A:A,0),0),0)</f>
        <v>7820.4732791855868</v>
      </c>
      <c r="K960" s="444">
        <f t="shared" ca="1" si="79"/>
        <v>8125.6185503959478</v>
      </c>
      <c r="L960" s="444">
        <f t="shared" ca="1" si="80"/>
        <v>1958274.0706454236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1958274.0706454236</v>
      </c>
      <c r="J961" s="444">
        <f t="array" ref="J961">IFERROR(INDEX('Retirement Calculator'!J:J,MATCH('Isaac 401k'!N961,'Retirement Calculator'!A:A,0),0),0)</f>
        <v>7820.4732791855868</v>
      </c>
      <c r="K961" s="444">
        <f t="shared" ca="1" si="79"/>
        <v>8126.8899890259918</v>
      </c>
      <c r="L961" s="444">
        <f t="shared" ca="1" si="80"/>
        <v>1958580.4873552639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1958580.4873552639</v>
      </c>
      <c r="J962" s="444">
        <f t="array" ref="J962">IFERROR(INDEX('Retirement Calculator'!J:J,MATCH('Isaac 401k'!N962,'Retirement Calculator'!A:A,0),0),0)</f>
        <v>7820.4732791855868</v>
      </c>
      <c r="K962" s="444">
        <f t="shared" ca="1" si="79"/>
        <v>8128.1667253169926</v>
      </c>
      <c r="L962" s="444">
        <f t="shared" ca="1" si="80"/>
        <v>1958888.1808013953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1958888.1808013953</v>
      </c>
      <c r="J963" s="444">
        <f t="array" ref="J963">IFERROR(INDEX('Retirement Calculator'!J:J,MATCH('Isaac 401k'!N963,'Retirement Calculator'!A:A,0),0),0)</f>
        <v>7820.4732791855868</v>
      </c>
      <c r="K963" s="444">
        <f t="shared" ca="1" si="79"/>
        <v>8129.4487813425403</v>
      </c>
      <c r="L963" s="444">
        <f t="shared" ca="1" si="80"/>
        <v>1959197.1563035522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1959197.1563035522</v>
      </c>
      <c r="J964" s="444">
        <f t="array" ref="J964">IFERROR(INDEX('Retirement Calculator'!J:J,MATCH('Isaac 401k'!N964,'Retirement Calculator'!A:A,0),0),0)</f>
        <v>7820.4732791855868</v>
      </c>
      <c r="K964" s="444">
        <f t="shared" ca="1" si="79"/>
        <v>8130.7361792681941</v>
      </c>
      <c r="L964" s="444">
        <f t="shared" ca="1" si="80"/>
        <v>1959507.4192036348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1959507.4192036348</v>
      </c>
      <c r="J965" s="444">
        <f t="array" ref="J965">IFERROR(INDEX('Retirement Calculator'!J:J,MATCH('Isaac 401k'!N965,'Retirement Calculator'!A:A,0),0),0)</f>
        <v>7820.4732791855868</v>
      </c>
      <c r="K965" s="444">
        <f t="shared" ca="1" si="79"/>
        <v>8132.0289413518722</v>
      </c>
      <c r="L965" s="444">
        <f t="shared" ca="1" si="80"/>
        <v>1959818.9748658012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1959818.9748658012</v>
      </c>
      <c r="J966" s="444">
        <f t="array" ref="J966">IFERROR(INDEX('Retirement Calculator'!J:J,MATCH('Isaac 401k'!N966,'Retirement Calculator'!A:A,0),0),0)</f>
        <v>7820.4732791855868</v>
      </c>
      <c r="K966" s="444">
        <f t="shared" ca="1" si="79"/>
        <v>8133.3270899442314</v>
      </c>
      <c r="L966" s="444">
        <f t="shared" ca="1" si="80"/>
        <v>1960131.8286765597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1960131.8286765597</v>
      </c>
      <c r="J967" s="444">
        <f t="array" ref="J967">IFERROR(INDEX('Retirement Calculator'!J:J,MATCH('Isaac 401k'!N967,'Retirement Calculator'!A:A,0),0),0)</f>
        <v>7820.4732791855868</v>
      </c>
      <c r="K967" s="444">
        <f t="shared" ca="1" si="79"/>
        <v>8134.6306474890589</v>
      </c>
      <c r="L967" s="444">
        <f t="shared" ca="1" si="80"/>
        <v>1960445.9860448632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1960445.9860448632</v>
      </c>
      <c r="J968" s="444">
        <f t="array" ref="J968">IFERROR(INDEX('Retirement Calculator'!J:J,MATCH('Isaac 401k'!N968,'Retirement Calculator'!A:A,0),0),0)</f>
        <v>7820.4732791855868</v>
      </c>
      <c r="K968" s="444">
        <f t="shared" ca="1" si="79"/>
        <v>8135.9396365236571</v>
      </c>
      <c r="L968" s="444">
        <f t="shared" ca="1" si="80"/>
        <v>1960761.4524022012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1960761.4524022012</v>
      </c>
      <c r="J969" s="444">
        <f t="array" ref="J969">IFERROR(INDEX('Retirement Calculator'!J:J,MATCH('Isaac 401k'!N969,'Retirement Calculator'!A:A,0),0),0)</f>
        <v>7820.4732791855868</v>
      </c>
      <c r="K969" s="444">
        <f t="shared" ca="1" si="79"/>
        <v>8137.2540796792318</v>
      </c>
      <c r="L969" s="444">
        <f t="shared" ca="1" si="80"/>
        <v>1961078.2332026949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1961078.2332026949</v>
      </c>
      <c r="J970" s="444">
        <f t="array" ref="J970">IFERROR(INDEX('Retirement Calculator'!J:J,MATCH('Isaac 401k'!N970,'Retirement Calculator'!A:A,0),0),0)</f>
        <v>7820.4732791855868</v>
      </c>
      <c r="K970" s="444">
        <f t="shared" ca="1" si="79"/>
        <v>8138.573999681289</v>
      </c>
      <c r="L970" s="444">
        <f t="shared" ca="1" si="80"/>
        <v>1961396.3339231906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1961396.3339231906</v>
      </c>
      <c r="J971" s="444">
        <f t="array" ref="J971">IFERROR(INDEX('Retirement Calculator'!J:J,MATCH('Isaac 401k'!N971,'Retirement Calculator'!A:A,0),0),0)</f>
        <v>7820.4732791855868</v>
      </c>
      <c r="K971" s="444">
        <f t="shared" ca="1" si="79"/>
        <v>8139.8994193500212</v>
      </c>
      <c r="L971" s="444">
        <f t="shared" ca="1" si="80"/>
        <v>1961715.7600633551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1961715.7600633551</v>
      </c>
      <c r="J972" s="444">
        <f t="array" ref="J972">IFERROR(INDEX('Retirement Calculator'!J:J,MATCH('Isaac 401k'!N972,'Retirement Calculator'!A:A,0),0),0)</f>
        <v>7820.4732791855868</v>
      </c>
      <c r="K972" s="444">
        <f t="shared" ca="1" si="79"/>
        <v>8141.2303616007057</v>
      </c>
      <c r="L972" s="444">
        <f t="shared" ca="1" si="80"/>
        <v>1962036.5171457701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1962036.5171457701</v>
      </c>
      <c r="J973" s="444">
        <f t="array" ref="J973">IFERROR(INDEX('Retirement Calculator'!J:J,MATCH('Isaac 401k'!N973,'Retirement Calculator'!A:A,0),0),0)</f>
        <v>7820.4732791855868</v>
      </c>
      <c r="K973" s="444">
        <f t="shared" ca="1" si="79"/>
        <v>8142.5668494441024</v>
      </c>
      <c r="L973" s="444">
        <f t="shared" ca="1" si="80"/>
        <v>1962358.6107160286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1962358.6107160286</v>
      </c>
      <c r="J974" s="444">
        <f t="array" ref="J974">IFERROR(INDEX('Retirement Calculator'!J:J,MATCH('Isaac 401k'!N974,'Retirement Calculator'!A:A,0),0),0)</f>
        <v>7820.4732791855868</v>
      </c>
      <c r="K974" s="444">
        <f t="shared" ca="1" si="79"/>
        <v>8143.9089059868447</v>
      </c>
      <c r="L974" s="444">
        <f t="shared" ca="1" si="80"/>
        <v>1962682.0463428299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1962682.0463428299</v>
      </c>
      <c r="J975" s="444">
        <f t="array" ref="J975">IFERROR(INDEX('Retirement Calculator'!J:J,MATCH('Isaac 401k'!N975,'Retirement Calculator'!A:A,0),0),0)</f>
        <v>7820.4732791855868</v>
      </c>
      <c r="K975" s="444">
        <f t="shared" ca="1" si="79"/>
        <v>8145.2565544318522</v>
      </c>
      <c r="L975" s="444">
        <f t="shared" ca="1" si="80"/>
        <v>1963006.8296180761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1963006.8296180761</v>
      </c>
      <c r="J976" s="444">
        <f t="array" ref="J976">IFERROR(INDEX('Retirement Calculator'!J:J,MATCH('Isaac 401k'!N976,'Retirement Calculator'!A:A,0),0),0)</f>
        <v>7820.4732791855868</v>
      </c>
      <c r="K976" s="444">
        <f t="shared" ca="1" si="79"/>
        <v>8146.6098180787103</v>
      </c>
      <c r="L976" s="444">
        <f t="shared" ca="1" si="80"/>
        <v>1963332.9661569693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1963332.9661569693</v>
      </c>
      <c r="J977" s="444">
        <f t="array" ref="J977">IFERROR(INDEX('Retirement Calculator'!J:J,MATCH('Isaac 401k'!N977,'Retirement Calculator'!A:A,0),0),0)</f>
        <v>7820.4732791855868</v>
      </c>
      <c r="K977" s="444">
        <f t="shared" ca="1" si="79"/>
        <v>8147.9687203240983</v>
      </c>
      <c r="L977" s="444">
        <f t="shared" ca="1" si="80"/>
        <v>1963660.4615981078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1963660.4615981078</v>
      </c>
      <c r="J978" s="444">
        <f t="array" ref="J978">IFERROR(INDEX('Retirement Calculator'!J:J,MATCH('Isaac 401k'!N978,'Retirement Calculator'!A:A,0),0),0)</f>
        <v>7820.4732791855868</v>
      </c>
      <c r="K978" s="444">
        <f t="shared" ca="1" si="79"/>
        <v>8149.3332846621752</v>
      </c>
      <c r="L978" s="444">
        <f t="shared" ca="1" si="80"/>
        <v>1963989.3216035843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1963989.3216035843</v>
      </c>
      <c r="J979" s="444">
        <f t="array" ref="J979">IFERROR(INDEX('Retirement Calculator'!J:J,MATCH('Isaac 401k'!N979,'Retirement Calculator'!A:A,0),0),0)</f>
        <v>7820.4732791855868</v>
      </c>
      <c r="K979" s="444">
        <f t="shared" ca="1" si="79"/>
        <v>8150.7035346849934</v>
      </c>
      <c r="L979" s="444">
        <f t="shared" ca="1" si="80"/>
        <v>1964319.5518590838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1964319.5518590838</v>
      </c>
      <c r="J980" s="444">
        <f t="array" ref="J980">IFERROR(INDEX('Retirement Calculator'!J:J,MATCH('Isaac 401k'!N980,'Retirement Calculator'!A:A,0),0),0)</f>
        <v>7820.4732791855868</v>
      </c>
      <c r="K980" s="444">
        <f t="shared" ca="1" si="79"/>
        <v>8152.0794940829092</v>
      </c>
      <c r="L980" s="444">
        <f t="shared" ca="1" si="80"/>
        <v>1964651.1580739811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1964651.1580739811</v>
      </c>
      <c r="J981" s="444">
        <f t="array" ref="J981">IFERROR(INDEX('Retirement Calculator'!J:J,MATCH('Isaac 401k'!N981,'Retirement Calculator'!A:A,0),0),0)</f>
        <v>7820.4732791855868</v>
      </c>
      <c r="K981" s="444">
        <f t="shared" ca="1" si="79"/>
        <v>8153.4611866449804</v>
      </c>
      <c r="L981" s="444">
        <f t="shared" ca="1" si="80"/>
        <v>1964984.1459814406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1964984.1459814406</v>
      </c>
      <c r="J982" s="444">
        <f t="array" ref="J982">IFERROR(INDEX('Retirement Calculator'!J:J,MATCH('Isaac 401k'!N982,'Retirement Calculator'!A:A,0),0),0)</f>
        <v>7820.4732791855868</v>
      </c>
      <c r="K982" s="444">
        <f t="shared" ca="1" si="79"/>
        <v>8154.8486362593958</v>
      </c>
      <c r="L982" s="444">
        <f t="shared" ca="1" si="80"/>
        <v>1965318.5213385143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1965318.5213385143</v>
      </c>
      <c r="J983" s="444">
        <f t="array" ref="J983">IFERROR(INDEX('Retirement Calculator'!J:J,MATCH('Isaac 401k'!N983,'Retirement Calculator'!A:A,0),0),0)</f>
        <v>7820.4732791855868</v>
      </c>
      <c r="K983" s="444">
        <f t="shared" ca="1" si="79"/>
        <v>8156.2418669138706</v>
      </c>
      <c r="L983" s="444">
        <f t="shared" ca="1" si="80"/>
        <v>1965654.2899262425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1965654.2899262425</v>
      </c>
      <c r="J984" s="444">
        <f t="array" ref="J984">IFERROR(INDEX('Retirement Calculator'!J:J,MATCH('Isaac 401k'!N984,'Retirement Calculator'!A:A,0),0),0)</f>
        <v>7820.4732791855868</v>
      </c>
      <c r="K984" s="444">
        <f t="shared" ca="1" si="79"/>
        <v>8157.640902696071</v>
      </c>
      <c r="L984" s="444">
        <f t="shared" ca="1" si="80"/>
        <v>1965991.4575497531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1965991.4575497531</v>
      </c>
      <c r="J985" s="444">
        <f t="array" ref="J985">IFERROR(INDEX('Retirement Calculator'!J:J,MATCH('Isaac 401k'!N985,'Retirement Calculator'!A:A,0),0),0)</f>
        <v>7820.4732791855868</v>
      </c>
      <c r="K985" s="444">
        <f t="shared" ca="1" si="79"/>
        <v>8159.0457677940321</v>
      </c>
      <c r="L985" s="444">
        <f t="shared" ca="1" si="80"/>
        <v>1966330.0300383617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1966330.0300383617</v>
      </c>
      <c r="J986" s="444">
        <f t="array" ref="J986">IFERROR(INDEX('Retirement Calculator'!J:J,MATCH('Isaac 401k'!N986,'Retirement Calculator'!A:A,0),0),0)</f>
        <v>7820.4732791855868</v>
      </c>
      <c r="K986" s="444">
        <f t="shared" ca="1" si="79"/>
        <v>8160.4564864965669</v>
      </c>
      <c r="L986" s="444">
        <f t="shared" ca="1" si="80"/>
        <v>1966670.0132456727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1966670.0132456727</v>
      </c>
      <c r="J987" s="444">
        <f t="array" ref="J987">IFERROR(INDEX('Retirement Calculator'!J:J,MATCH('Isaac 401k'!N987,'Retirement Calculator'!A:A,0),0),0)</f>
        <v>7820.4732791855868</v>
      </c>
      <c r="K987" s="444">
        <f t="shared" ca="1" si="79"/>
        <v>8161.8730831936964</v>
      </c>
      <c r="L987" s="444">
        <f t="shared" ca="1" si="80"/>
        <v>1967011.4130496809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1967011.4130496809</v>
      </c>
      <c r="J988" s="444">
        <f t="array" ref="J988">IFERROR(INDEX('Retirement Calculator'!J:J,MATCH('Isaac 401k'!N988,'Retirement Calculator'!A:A,0),0),0)</f>
        <v>7820.4732791855868</v>
      </c>
      <c r="K988" s="444">
        <f t="shared" ca="1" si="79"/>
        <v>8163.2955823770635</v>
      </c>
      <c r="L988" s="444">
        <f t="shared" ca="1" si="80"/>
        <v>1967354.2353528724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1967354.2353528724</v>
      </c>
      <c r="J989" s="444">
        <f t="array" ref="J989">IFERROR(INDEX('Retirement Calculator'!J:J,MATCH('Isaac 401k'!N989,'Retirement Calculator'!A:A,0),0),0)</f>
        <v>7820.4732791855868</v>
      </c>
      <c r="K989" s="444">
        <f t="shared" ca="1" si="79"/>
        <v>8164.7240086403617</v>
      </c>
      <c r="L989" s="444">
        <f t="shared" ca="1" si="80"/>
        <v>1967698.4860823271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1967698.4860823271</v>
      </c>
      <c r="J990" s="444">
        <f t="array" ref="J990">IFERROR(INDEX('Retirement Calculator'!J:J,MATCH('Isaac 401k'!N990,'Retirement Calculator'!A:A,0),0),0)</f>
        <v>7820.4732791855868</v>
      </c>
      <c r="K990" s="444">
        <f t="shared" ca="1" si="79"/>
        <v>8166.1583866797573</v>
      </c>
      <c r="L990" s="444">
        <f t="shared" ca="1" si="80"/>
        <v>1968044.1711898213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1968044.1711898213</v>
      </c>
      <c r="J991" s="444">
        <f t="array" ref="J991">IFERROR(INDEX('Retirement Calculator'!J:J,MATCH('Isaac 401k'!N991,'Retirement Calculator'!A:A,0),0),0)</f>
        <v>7820.4732791855868</v>
      </c>
      <c r="K991" s="444">
        <f t="shared" ca="1" si="79"/>
        <v>8167.5987412943141</v>
      </c>
      <c r="L991" s="444">
        <f t="shared" ca="1" si="80"/>
        <v>1968391.2966519301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1968391.2966519301</v>
      </c>
      <c r="J992" s="444">
        <f t="array" ref="J992">IFERROR(INDEX('Retirement Calculator'!J:J,MATCH('Isaac 401k'!N992,'Retirement Calculator'!A:A,0),0),0)</f>
        <v>7820.4732791855868</v>
      </c>
      <c r="K992" s="444">
        <f t="shared" ca="1" si="79"/>
        <v>8169.0450973864354</v>
      </c>
      <c r="L992" s="444">
        <f t="shared" ca="1" si="80"/>
        <v>1968739.868470131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1968739.868470131</v>
      </c>
      <c r="J993" s="444">
        <f t="array" ref="J993">IFERROR(INDEX('Retirement Calculator'!J:J,MATCH('Isaac 401k'!N993,'Retirement Calculator'!A:A,0),0),0)</f>
        <v>7820.4732791855868</v>
      </c>
      <c r="K993" s="444">
        <f t="shared" ca="1" si="79"/>
        <v>8170.4974799622732</v>
      </c>
      <c r="L993" s="444">
        <f t="shared" ca="1" si="80"/>
        <v>1969089.8926709075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1969089.8926709075</v>
      </c>
      <c r="J994" s="444">
        <f t="array" ref="J994">IFERROR(INDEX('Retirement Calculator'!J:J,MATCH('Isaac 401k'!N994,'Retirement Calculator'!A:A,0),0),0)</f>
        <v>7820.4732791855868</v>
      </c>
      <c r="K994" s="444">
        <f t="shared" ca="1" si="79"/>
        <v>8171.9559141321743</v>
      </c>
      <c r="L994" s="444">
        <f t="shared" ca="1" si="80"/>
        <v>1969441.375305854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1969441.375305854</v>
      </c>
      <c r="J995" s="444">
        <f t="array" ref="J995">IFERROR(INDEX('Retirement Calculator'!J:J,MATCH('Isaac 401k'!N995,'Retirement Calculator'!A:A,0),0),0)</f>
        <v>7820.4732791855868</v>
      </c>
      <c r="K995" s="444">
        <f t="shared" ca="1" si="79"/>
        <v>8173.4204251111178</v>
      </c>
      <c r="L995" s="444">
        <f t="shared" ca="1" si="80"/>
        <v>1969794.3224517796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1969794.3224517796</v>
      </c>
      <c r="J996" s="444">
        <f t="array" ref="J996">IFERROR(INDEX('Retirement Calculator'!J:J,MATCH('Isaac 401k'!N996,'Retirement Calculator'!A:A,0),0),0)</f>
        <v>7820.4732791855868</v>
      </c>
      <c r="K996" s="444">
        <f t="shared" ca="1" si="79"/>
        <v>8174.8910382191407</v>
      </c>
      <c r="L996" s="444">
        <f t="shared" ca="1" si="80"/>
        <v>1970148.7402108132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1970148.7402108132</v>
      </c>
      <c r="J997" s="444">
        <f t="array" ref="J997">IFERROR(INDEX('Retirement Calculator'!J:J,MATCH('Isaac 401k'!N997,'Retirement Calculator'!A:A,0),0),0)</f>
        <v>7820.4732791855868</v>
      </c>
      <c r="K997" s="444">
        <f t="shared" ca="1" si="79"/>
        <v>8176.3677788817813</v>
      </c>
      <c r="L997" s="444">
        <f t="shared" ca="1" si="80"/>
        <v>1970504.6347105093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1970504.6347105093</v>
      </c>
      <c r="J998" s="444">
        <f t="array" ref="J998">IFERROR(INDEX('Retirement Calculator'!J:J,MATCH('Isaac 401k'!N998,'Retirement Calculator'!A:A,0),0),0)</f>
        <v>7820.4732791855868</v>
      </c>
      <c r="K998" s="444">
        <f t="shared" ca="1" si="79"/>
        <v>8177.8506726305168</v>
      </c>
      <c r="L998" s="444">
        <f t="shared" ca="1" si="80"/>
        <v>1970862.0121039543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1970862.0121039543</v>
      </c>
      <c r="J999" s="444">
        <f t="array" ref="J999">IFERROR(INDEX('Retirement Calculator'!J:J,MATCH('Isaac 401k'!N999,'Retirement Calculator'!A:A,0),0),0)</f>
        <v>7820.4732791855868</v>
      </c>
      <c r="K999" s="444">
        <f t="shared" ca="1" si="79"/>
        <v>8179.3397451032033</v>
      </c>
      <c r="L999" s="444">
        <f t="shared" ca="1" si="80"/>
        <v>1971220.8785698719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1971220.8785698719</v>
      </c>
      <c r="J1000" s="444">
        <f t="array" ref="J1000">IFERROR(INDEX('Retirement Calculator'!J:J,MATCH('Isaac 401k'!N1000,'Retirement Calculator'!A:A,0),0),0)</f>
        <v>7820.4732791855868</v>
      </c>
      <c r="K1000" s="444">
        <f t="shared" ca="1" si="79"/>
        <v>8180.8350220445263</v>
      </c>
      <c r="L1000" s="444">
        <f t="shared" ca="1" si="80"/>
        <v>1971581.2403127309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1971581.2403127309</v>
      </c>
      <c r="J1001" s="444">
        <f t="array" ref="J1001">IFERROR(INDEX('Retirement Calculator'!J:J,MATCH('Isaac 401k'!N1001,'Retirement Calculator'!A:A,0),0),0)</f>
        <v>7820.4732791855868</v>
      </c>
      <c r="K1001" s="444">
        <f t="shared" ca="1" si="79"/>
        <v>8182.3365293064398</v>
      </c>
      <c r="L1001" s="444">
        <f t="shared" ca="1" si="80"/>
        <v>1971943.1035628517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1971943.1035628517</v>
      </c>
      <c r="J1002" s="444">
        <f t="array" ref="J1002">IFERROR(INDEX('Retirement Calculator'!J:J,MATCH('Isaac 401k'!N1002,'Retirement Calculator'!A:A,0),0),0)</f>
        <v>7820.4732791855868</v>
      </c>
      <c r="K1002" s="444">
        <f t="shared" ca="1" si="79"/>
        <v>8183.8442928486074</v>
      </c>
      <c r="L1002" s="444">
        <f t="shared" ca="1" si="80"/>
        <v>1972306.4745765147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1972306.4745765147</v>
      </c>
      <c r="J1003" s="444">
        <f t="array" ref="J1003">IFERROR(INDEX('Retirement Calculator'!J:J,MATCH('Isaac 401k'!N1003,'Retirement Calculator'!A:A,0),0),0)</f>
        <v>7820.4732791855868</v>
      </c>
      <c r="K1003" s="444">
        <f t="shared" ca="1" si="79"/>
        <v>8185.3583387388708</v>
      </c>
      <c r="L1003" s="444">
        <f t="shared" ca="1" si="80"/>
        <v>1972671.3596360679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1972671.3596360679</v>
      </c>
      <c r="J1004" s="444">
        <f t="array" ref="J1004">IFERROR(INDEX('Retirement Calculator'!J:J,MATCH('Isaac 401k'!N1004,'Retirement Calculator'!A:A,0),0),0)</f>
        <v>7820.4732791855868</v>
      </c>
      <c r="K1004" s="444">
        <f t="shared" ca="1" si="79"/>
        <v>8186.878693153677</v>
      </c>
      <c r="L1004" s="444">
        <f t="shared" ca="1" si="80"/>
        <v>1973037.7650500359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1973037.7650500359</v>
      </c>
      <c r="J1005" s="444">
        <f t="array" ref="J1005">IFERROR(INDEX('Retirement Calculator'!J:J,MATCH('Isaac 401k'!N1005,'Retirement Calculator'!A:A,0),0),0)</f>
        <v>7820.4732791855868</v>
      </c>
      <c r="K1005" s="444">
        <f t="shared" ca="1" si="79"/>
        <v>8188.4053823785416</v>
      </c>
      <c r="L1005" s="444">
        <f t="shared" ca="1" si="80"/>
        <v>1973405.6971532288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1973405.6971532288</v>
      </c>
      <c r="J1006" s="444">
        <f t="array" ref="J1006">IFERROR(INDEX('Retirement Calculator'!J:J,MATCH('Isaac 401k'!N1006,'Retirement Calculator'!A:A,0),0),0)</f>
        <v>7820.4732791855868</v>
      </c>
      <c r="K1006" s="444">
        <f t="shared" ca="1" si="79"/>
        <v>8189.9384328085134</v>
      </c>
      <c r="L1006" s="444">
        <f t="shared" ca="1" si="80"/>
        <v>1973775.1623068517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1973775.1623068517</v>
      </c>
      <c r="J1007" s="444">
        <f t="array" ref="J1007">IFERROR(INDEX('Retirement Calculator'!J:J,MATCH('Isaac 401k'!N1007,'Retirement Calculator'!A:A,0),0),0)</f>
        <v>7820.4732791855868</v>
      </c>
      <c r="K1007" s="444">
        <f t="shared" ca="1" si="79"/>
        <v>8191.4778709486091</v>
      </c>
      <c r="L1007" s="444">
        <f t="shared" ca="1" si="80"/>
        <v>1974146.1668986147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1974146.1668986147</v>
      </c>
      <c r="J1008" s="444">
        <f t="array" ref="J1008">IFERROR(INDEX('Retirement Calculator'!J:J,MATCH('Isaac 401k'!N1008,'Retirement Calculator'!A:A,0),0),0)</f>
        <v>7820.4732791855868</v>
      </c>
      <c r="K1008" s="444">
        <f t="shared" ca="1" si="79"/>
        <v>8193.0237234142878</v>
      </c>
      <c r="L1008" s="444">
        <f t="shared" ca="1" si="80"/>
        <v>1974518.7173428435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1974518.7173428435</v>
      </c>
      <c r="J1009" s="444">
        <f t="array" ref="J1009">IFERROR(INDEX('Retirement Calculator'!J:J,MATCH('Isaac 401k'!N1009,'Retirement Calculator'!A:A,0),0),0)</f>
        <v>7820.4732791855868</v>
      </c>
      <c r="K1009" s="444">
        <f t="shared" ca="1" si="79"/>
        <v>8194.5760169319074</v>
      </c>
      <c r="L1009" s="444">
        <f t="shared" ca="1" si="80"/>
        <v>1974892.8200805897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1974892.8200805897</v>
      </c>
      <c r="J1010" s="444">
        <f t="array" ref="J1010">IFERROR(INDEX('Retirement Calculator'!J:J,MATCH('Isaac 401k'!N1010,'Retirement Calculator'!A:A,0),0),0)</f>
        <v>7820.4732791855868</v>
      </c>
      <c r="K1010" s="444">
        <f t="shared" ca="1" si="79"/>
        <v>8196.1347783391848</v>
      </c>
      <c r="L1010" s="444">
        <f t="shared" ca="1" si="80"/>
        <v>1975268.4815797433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1975268.4815797433</v>
      </c>
      <c r="J1011" s="444">
        <f t="array" ref="J1011">IFERROR(INDEX('Retirement Calculator'!J:J,MATCH('Isaac 401k'!N1011,'Retirement Calculator'!A:A,0),0),0)</f>
        <v>7820.4732791855868</v>
      </c>
      <c r="K1011" s="444">
        <f t="shared" ca="1" si="79"/>
        <v>8197.7000345856577</v>
      </c>
      <c r="L1011" s="444">
        <f t="shared" ca="1" si="80"/>
        <v>1975645.7083351433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1975645.7083351433</v>
      </c>
      <c r="J1012" s="444">
        <f t="array" ref="J1012">IFERROR(INDEX('Retirement Calculator'!J:J,MATCH('Isaac 401k'!N1012,'Retirement Calculator'!A:A,0),0),0)</f>
        <v>7820.4732791855868</v>
      </c>
      <c r="K1012" s="444">
        <f t="shared" ca="1" si="79"/>
        <v>8199.2718127331573</v>
      </c>
      <c r="L1012" s="444">
        <f t="shared" ca="1" si="80"/>
        <v>1976024.506868691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1976024.506868691</v>
      </c>
      <c r="J1013" s="444">
        <f t="array" ref="J1013">IFERROR(INDEX('Retirement Calculator'!J:J,MATCH('Isaac 401k'!N1013,'Retirement Calculator'!A:A,0),0),0)</f>
        <v>7820.4732791855868</v>
      </c>
      <c r="K1013" s="444">
        <f t="shared" ca="1" si="79"/>
        <v>8200.850139956272</v>
      </c>
      <c r="L1013" s="444">
        <f t="shared" ca="1" si="80"/>
        <v>1976404.8837294616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1976404.8837294616</v>
      </c>
      <c r="J1014" s="444">
        <f t="array" ref="J1014">IFERROR(INDEX('Retirement Calculator'!J:J,MATCH('Isaac 401k'!N1014,'Retirement Calculator'!A:A,0),0),0)</f>
        <v>7820.4732791855868</v>
      </c>
      <c r="K1014" s="444">
        <f t="shared" ca="1" si="79"/>
        <v>8202.4350435428169</v>
      </c>
      <c r="L1014" s="444">
        <f t="shared" ca="1" si="80"/>
        <v>1976786.8454938189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1976786.8454938189</v>
      </c>
      <c r="J1015" s="444">
        <f t="array" ref="J1015">IFERROR(INDEX('Retirement Calculator'!J:J,MATCH('Isaac 401k'!N1015,'Retirement Calculator'!A:A,0),0),0)</f>
        <v>7820.4732791855868</v>
      </c>
      <c r="K1015" s="444">
        <f t="shared" ca="1" si="79"/>
        <v>8204.0265508943048</v>
      </c>
      <c r="L1015" s="444">
        <f t="shared" ca="1" si="80"/>
        <v>1977170.3987655276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1977170.3987655276</v>
      </c>
      <c r="J1016" s="444">
        <f t="array" ref="J1016">IFERROR(INDEX('Retirement Calculator'!J:J,MATCH('Isaac 401k'!N1016,'Retirement Calculator'!A:A,0),0),0)</f>
        <v>7820.4732791855868</v>
      </c>
      <c r="K1016" s="444">
        <f t="shared" ca="1" si="79"/>
        <v>8205.6246895264267</v>
      </c>
      <c r="L1016" s="444">
        <f t="shared" ca="1" si="80"/>
        <v>1977555.5501758684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1977555.5501758684</v>
      </c>
      <c r="J1017" s="444">
        <f t="array" ref="J1017">IFERROR(INDEX('Retirement Calculator'!J:J,MATCH('Isaac 401k'!N1017,'Retirement Calculator'!A:A,0),0),0)</f>
        <v>7820.4732791855868</v>
      </c>
      <c r="K1017" s="444">
        <f t="shared" ca="1" si="79"/>
        <v>8207.2294870695114</v>
      </c>
      <c r="L1017" s="444">
        <f t="shared" ca="1" si="80"/>
        <v>1977942.3063837523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1977942.3063837523</v>
      </c>
      <c r="J1018" s="444">
        <f t="array" ref="J1018">IFERROR(INDEX('Retirement Calculator'!J:J,MATCH('Isaac 401k'!N1018,'Retirement Calculator'!A:A,0),0),0)</f>
        <v>7820.4732791855868</v>
      </c>
      <c r="K1018" s="444">
        <f t="shared" ca="1" si="79"/>
        <v>8208.8409712690282</v>
      </c>
      <c r="L1018" s="444">
        <f t="shared" ca="1" si="80"/>
        <v>1978330.6740758356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1978330.6740758356</v>
      </c>
      <c r="J1019" s="444">
        <f t="array" ref="J1019">IFERROR(INDEX('Retirement Calculator'!J:J,MATCH('Isaac 401k'!N1019,'Retirement Calculator'!A:A,0),0),0)</f>
        <v>7820.4732791855868</v>
      </c>
      <c r="K1019" s="444">
        <f t="shared" ca="1" si="79"/>
        <v>8210.4591699860412</v>
      </c>
      <c r="L1019" s="444">
        <f t="shared" ca="1" si="80"/>
        <v>1978720.659966636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1978720.659966636</v>
      </c>
      <c r="J1020" s="444">
        <f t="array" ref="J1020">IFERROR(INDEX('Retirement Calculator'!J:J,MATCH('Isaac 401k'!N1020,'Retirement Calculator'!A:A,0),0),0)</f>
        <v>7820.4732791855868</v>
      </c>
      <c r="K1020" s="444">
        <f t="shared" ca="1" si="79"/>
        <v>8212.0841111977115</v>
      </c>
      <c r="L1020" s="444">
        <f t="shared" ca="1" si="80"/>
        <v>1979112.270798648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1979112.270798648</v>
      </c>
      <c r="J1021" s="444">
        <f t="array" ref="J1021">IFERROR(INDEX('Retirement Calculator'!J:J,MATCH('Isaac 401k'!N1021,'Retirement Calculator'!A:A,0),0),0)</f>
        <v>7820.4732791855868</v>
      </c>
      <c r="K1021" s="444">
        <f t="shared" ca="1" si="79"/>
        <v>8213.7158229977595</v>
      </c>
      <c r="L1021" s="444">
        <f t="shared" ca="1" si="80"/>
        <v>1979505.5133424602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1979505.5133424602</v>
      </c>
      <c r="J1022" s="444">
        <f t="array" ref="J1022">IFERROR(INDEX('Retirement Calculator'!J:J,MATCH('Isaac 401k'!N1022,'Retirement Calculator'!A:A,0),0),0)</f>
        <v>7820.4732791855868</v>
      </c>
      <c r="K1022" s="444">
        <f t="shared" ca="1" si="79"/>
        <v>8215.3543335969771</v>
      </c>
      <c r="L1022" s="444">
        <f t="shared" ca="1" si="80"/>
        <v>1979900.3943968716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1979900.3943968716</v>
      </c>
      <c r="J1023" s="444">
        <f t="array" ref="J1023">IFERROR(INDEX('Retirement Calculator'!J:J,MATCH('Isaac 401k'!N1023,'Retirement Calculator'!A:A,0),0),0)</f>
        <v>7820.4732791855868</v>
      </c>
      <c r="K1023" s="444">
        <f t="shared" ca="1" si="79"/>
        <v>8216.9996713236906</v>
      </c>
      <c r="L1023" s="444">
        <f t="shared" ca="1" si="80"/>
        <v>1980296.9207890097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1980296.9207890097</v>
      </c>
      <c r="J1024" s="444">
        <f t="array" ref="J1024">IFERROR(INDEX('Retirement Calculator'!J:J,MATCH('Isaac 401k'!N1024,'Retirement Calculator'!A:A,0),0),0)</f>
        <v>7820.4732791855868</v>
      </c>
      <c r="K1024" s="444">
        <f t="shared" ca="1" si="79"/>
        <v>8218.6518646242675</v>
      </c>
      <c r="L1024" s="444">
        <f t="shared" ca="1" si="80"/>
        <v>1980695.0993744484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1980695.0993744484</v>
      </c>
      <c r="J1025" s="444">
        <f t="array" ref="J1025">IFERROR(INDEX('Retirement Calculator'!J:J,MATCH('Isaac 401k'!N1025,'Retirement Calculator'!A:A,0),0),0)</f>
        <v>7820.4732791855868</v>
      </c>
      <c r="K1025" s="444">
        <f t="shared" ca="1" si="79"/>
        <v>8220.3109420635956</v>
      </c>
      <c r="L1025" s="444">
        <f t="shared" ca="1" si="80"/>
        <v>1981094.9370373264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1981094.9370373264</v>
      </c>
      <c r="J1026" s="444">
        <f t="array" ref="J1026">IFERROR(INDEX('Retirement Calculator'!J:J,MATCH('Isaac 401k'!N1026,'Retirement Calculator'!A:A,0),0),0)</f>
        <v>7820.4732791855868</v>
      </c>
      <c r="K1026" s="444">
        <f t="shared" ca="1" si="79"/>
        <v>8221.9769323255878</v>
      </c>
      <c r="L1026" s="444">
        <f t="shared" ca="1" si="80"/>
        <v>1981496.4406904664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1981496.4406904664</v>
      </c>
      <c r="J1027" s="444">
        <f t="array" ref="J1027">IFERROR(INDEX('Retirement Calculator'!J:J,MATCH('Isaac 401k'!N1027,'Retirement Calculator'!A:A,0),0),0)</f>
        <v>7820.4732791855868</v>
      </c>
      <c r="K1027" s="444">
        <f t="shared" ca="1" si="79"/>
        <v>8223.6498642136703</v>
      </c>
      <c r="L1027" s="444">
        <f t="shared" ca="1" si="80"/>
        <v>1981899.6172754946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1981899.6172754946</v>
      </c>
      <c r="J1028" s="444">
        <f t="array" ref="J1028">IFERROR(INDEX('Retirement Calculator'!J:J,MATCH('Isaac 401k'!N1028,'Retirement Calculator'!A:A,0),0),0)</f>
        <v>7820.4732791855868</v>
      </c>
      <c r="K1028" s="444">
        <f t="shared" ref="K1028:K1282" ca="1" si="105">IPMT(M1028/12,1,12,-I1028+J1028,,0)</f>
        <v>8225.3297666512881</v>
      </c>
      <c r="L1028" s="444">
        <f t="shared" ref="L1028:L1282" ca="1" si="106">I1028-J1028+K1028</f>
        <v>1982304.4737629604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1982304.4737629604</v>
      </c>
      <c r="J1029" s="444">
        <f t="array" ref="J1029">IFERROR(INDEX('Retirement Calculator'!J:J,MATCH('Isaac 401k'!N1029,'Retirement Calculator'!A:A,0),0),0)</f>
        <v>7820.4732791855868</v>
      </c>
      <c r="K1029" s="444">
        <f t="shared" ca="1" si="105"/>
        <v>8227.0166686823941</v>
      </c>
      <c r="L1029" s="444">
        <f t="shared" ca="1" si="106"/>
        <v>1982711.0171524573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1982711.0171524573</v>
      </c>
      <c r="J1030" s="444">
        <f t="array" ref="J1030">IFERROR(INDEX('Retirement Calculator'!J:J,MATCH('Isaac 401k'!N1030,'Retirement Calculator'!A:A,0),0),0)</f>
        <v>7820.4732791855868</v>
      </c>
      <c r="K1030" s="444">
        <f t="shared" ca="1" si="105"/>
        <v>8228.7105994719659</v>
      </c>
      <c r="L1030" s="444">
        <f t="shared" ca="1" si="106"/>
        <v>1983119.2544727437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1983119.2544727437</v>
      </c>
      <c r="J1031" s="444">
        <f t="array" ref="J1031">IFERROR(INDEX('Retirement Calculator'!J:J,MATCH('Isaac 401k'!N1031,'Retirement Calculator'!A:A,0),0),0)</f>
        <v>7820.4732791855868</v>
      </c>
      <c r="K1031" s="444">
        <f t="shared" ca="1" si="105"/>
        <v>8230.4115883064915</v>
      </c>
      <c r="L1031" s="444">
        <f t="shared" ca="1" si="106"/>
        <v>1983529.1927818647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1983529.1927818647</v>
      </c>
      <c r="J1032" s="444">
        <f t="array" ref="J1032">IFERROR(INDEX('Retirement Calculator'!J:J,MATCH('Isaac 401k'!N1032,'Retirement Calculator'!A:A,0),0),0)</f>
        <v>7820.4732791855868</v>
      </c>
      <c r="K1032" s="444">
        <f t="shared" ca="1" si="105"/>
        <v>8232.1196645944965</v>
      </c>
      <c r="L1032" s="444">
        <f t="shared" ca="1" si="106"/>
        <v>1983940.8391672736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1983940.8391672736</v>
      </c>
      <c r="J1033" s="444">
        <f t="array" ref="J1033">IFERROR(INDEX('Retirement Calculator'!J:J,MATCH('Isaac 401k'!N1033,'Retirement Calculator'!A:A,0),0),0)</f>
        <v>7820.4732791855868</v>
      </c>
      <c r="K1033" s="444">
        <f t="shared" ca="1" si="105"/>
        <v>8233.8348578670339</v>
      </c>
      <c r="L1033" s="444">
        <f t="shared" ca="1" si="106"/>
        <v>1984354.2007459551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1984354.2007459551</v>
      </c>
      <c r="J1034" s="444">
        <f t="array" ref="J1034">IFERROR(INDEX('Retirement Calculator'!J:J,MATCH('Isaac 401k'!N1034,'Retirement Calculator'!A:A,0),0),0)</f>
        <v>7820.4732791855868</v>
      </c>
      <c r="K1034" s="444">
        <f t="shared" ca="1" si="105"/>
        <v>8235.5571977782056</v>
      </c>
      <c r="L1034" s="444">
        <f t="shared" ca="1" si="106"/>
        <v>1984769.2846645478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1984769.2846645478</v>
      </c>
      <c r="J1035" s="444">
        <f t="array" ref="J1035">IFERROR(INDEX('Retirement Calculator'!J:J,MATCH('Isaac 401k'!N1035,'Retirement Calculator'!A:A,0),0),0)</f>
        <v>7820.4732791855868</v>
      </c>
      <c r="K1035" s="444">
        <f t="shared" ca="1" si="105"/>
        <v>8237.2867141056759</v>
      </c>
      <c r="L1035" s="444">
        <f t="shared" ca="1" si="106"/>
        <v>1985186.0980994678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1985186.0980994678</v>
      </c>
      <c r="J1036" s="444">
        <f t="array" ref="J1036">IFERROR(INDEX('Retirement Calculator'!J:J,MATCH('Isaac 401k'!N1036,'Retirement Calculator'!A:A,0),0),0)</f>
        <v>7820.4732791855868</v>
      </c>
      <c r="K1036" s="444">
        <f t="shared" ca="1" si="105"/>
        <v>8239.0234367511748</v>
      </c>
      <c r="L1036" s="444">
        <f t="shared" ca="1" si="106"/>
        <v>1985604.6482570334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1985604.6482570334</v>
      </c>
      <c r="J1037" s="444">
        <f t="array" ref="J1037">IFERROR(INDEX('Retirement Calculator'!J:J,MATCH('Isaac 401k'!N1037,'Retirement Calculator'!A:A,0),0),0)</f>
        <v>7820.4732791855868</v>
      </c>
      <c r="K1037" s="444">
        <f t="shared" ca="1" si="105"/>
        <v>8240.7673957410334</v>
      </c>
      <c r="L1037" s="444">
        <f t="shared" ca="1" si="106"/>
        <v>1986024.9423735889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1986024.9423735889</v>
      </c>
      <c r="J1038" s="444">
        <f t="array" ref="J1038">IFERROR(INDEX('Retirement Calculator'!J:J,MATCH('Isaac 401k'!N1038,'Retirement Calculator'!A:A,0),0),0)</f>
        <v>7820.4732791855868</v>
      </c>
      <c r="K1038" s="444">
        <f t="shared" ca="1" si="105"/>
        <v>8242.5186212266799</v>
      </c>
      <c r="L1038" s="444">
        <f t="shared" ca="1" si="106"/>
        <v>1986446.9877156301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1986446.9877156301</v>
      </c>
      <c r="J1039" s="444">
        <f t="array" ref="J1039">IFERROR(INDEX('Retirement Calculator'!J:J,MATCH('Isaac 401k'!N1039,'Retirement Calculator'!A:A,0),0),0)</f>
        <v>7820.4732791855868</v>
      </c>
      <c r="K1039" s="444">
        <f t="shared" ca="1" si="105"/>
        <v>8244.2771434851857</v>
      </c>
      <c r="L1039" s="444">
        <f t="shared" ca="1" si="106"/>
        <v>1986870.7915799296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1986870.7915799296</v>
      </c>
      <c r="J1040" s="444">
        <f t="array" ref="J1040">IFERROR(INDEX('Retirement Calculator'!J:J,MATCH('Isaac 401k'!N1040,'Retirement Calculator'!A:A,0),0),0)</f>
        <v>7820.4732791855868</v>
      </c>
      <c r="K1040" s="444">
        <f t="shared" ca="1" si="105"/>
        <v>8246.0429929197671</v>
      </c>
      <c r="L1040" s="444">
        <f t="shared" ca="1" si="106"/>
        <v>1987296.3612936637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1987296.3612936637</v>
      </c>
      <c r="J1041" s="444">
        <f t="array" ref="J1041">IFERROR(INDEX('Retirement Calculator'!J:J,MATCH('Isaac 401k'!N1041,'Retirement Calculator'!A:A,0),0),0)</f>
        <v>7820.4732791855868</v>
      </c>
      <c r="K1041" s="444">
        <f t="shared" ca="1" si="105"/>
        <v>8247.8162000603261</v>
      </c>
      <c r="L1041" s="444">
        <f t="shared" ca="1" si="106"/>
        <v>1987723.7042145384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1987723.7042145384</v>
      </c>
      <c r="J1042" s="444">
        <f t="array" ref="J1042">IFERROR(INDEX('Retirement Calculator'!J:J,MATCH('Isaac 401k'!N1042,'Retirement Calculator'!A:A,0),0),0)</f>
        <v>7820.4732791855868</v>
      </c>
      <c r="K1042" s="444">
        <f t="shared" ca="1" si="105"/>
        <v>8249.5967955639699</v>
      </c>
      <c r="L1042" s="444">
        <f t="shared" ca="1" si="106"/>
        <v>1988152.8277309169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1988152.8277309169</v>
      </c>
      <c r="J1043" s="444">
        <f t="array" ref="J1043">IFERROR(INDEX('Retirement Calculator'!J:J,MATCH('Isaac 401k'!N1043,'Retirement Calculator'!A:A,0),0),0)</f>
        <v>7820.4732791855868</v>
      </c>
      <c r="K1043" s="444">
        <f t="shared" ca="1" si="105"/>
        <v>8251.384810215548</v>
      </c>
      <c r="L1043" s="444">
        <f t="shared" ca="1" si="106"/>
        <v>1988583.7392619469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1988583.7392619469</v>
      </c>
      <c r="J1044" s="444">
        <f t="array" ref="J1044">IFERROR(INDEX('Retirement Calculator'!J:J,MATCH('Isaac 401k'!N1044,'Retirement Calculator'!A:A,0),0),0)</f>
        <v>7820.4732791855868</v>
      </c>
      <c r="K1044" s="444">
        <f t="shared" ca="1" si="105"/>
        <v>8253.1802749281724</v>
      </c>
      <c r="L1044" s="444">
        <f t="shared" ca="1" si="106"/>
        <v>1989016.4462576895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1989016.4462576895</v>
      </c>
      <c r="J1045" s="444">
        <f t="array" ref="J1045">IFERROR(INDEX('Retirement Calculator'!J:J,MATCH('Isaac 401k'!N1045,'Retirement Calculator'!A:A,0),0),0)</f>
        <v>7820.4732791855868</v>
      </c>
      <c r="K1045" s="444">
        <f t="shared" ca="1" si="105"/>
        <v>8254.9832207437648</v>
      </c>
      <c r="L1045" s="444">
        <f t="shared" ca="1" si="106"/>
        <v>1989450.9561992476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1989450.9561992476</v>
      </c>
      <c r="J1046" s="444">
        <f t="array" ref="J1046">IFERROR(INDEX('Retirement Calculator'!J:J,MATCH('Isaac 401k'!N1046,'Retirement Calculator'!A:A,0),0),0)</f>
        <v>7820.4732791855868</v>
      </c>
      <c r="K1046" s="444">
        <f t="shared" ca="1" si="105"/>
        <v>8256.7936788335919</v>
      </c>
      <c r="L1046" s="444">
        <f t="shared" ca="1" si="106"/>
        <v>1989887.2765988957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1989887.2765988957</v>
      </c>
      <c r="J1047" s="444">
        <f t="array" ref="J1047">IFERROR(INDEX('Retirement Calculator'!J:J,MATCH('Isaac 401k'!N1047,'Retirement Calculator'!A:A,0),0),0)</f>
        <v>7820.4732791855868</v>
      </c>
      <c r="K1047" s="444">
        <f t="shared" ca="1" si="105"/>
        <v>8258.6116804987923</v>
      </c>
      <c r="L1047" s="444">
        <f t="shared" ca="1" si="106"/>
        <v>1990325.4150002089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1990325.4150002089</v>
      </c>
      <c r="J1048" s="444">
        <f t="array" ref="J1048">IFERROR(INDEX('Retirement Calculator'!J:J,MATCH('Isaac 401k'!N1048,'Retirement Calculator'!A:A,0),0),0)</f>
        <v>7820.4732791855868</v>
      </c>
      <c r="K1048" s="444">
        <f t="shared" ca="1" si="105"/>
        <v>8260.43725717093</v>
      </c>
      <c r="L1048" s="444">
        <f t="shared" ca="1" si="106"/>
        <v>1990765.3789781942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1990765.3789781942</v>
      </c>
      <c r="J1049" s="444">
        <f t="array" ref="J1049">IFERROR(INDEX('Retirement Calculator'!J:J,MATCH('Isaac 401k'!N1049,'Retirement Calculator'!A:A,0),0),0)</f>
        <v>7820.4732791855868</v>
      </c>
      <c r="K1049" s="444">
        <f t="shared" ca="1" si="105"/>
        <v>8262.2704404125361</v>
      </c>
      <c r="L1049" s="444">
        <f t="shared" ca="1" si="106"/>
        <v>1991207.1761394211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1991207.1761394211</v>
      </c>
      <c r="J1050" s="444">
        <f t="array" ref="J1050">IFERROR(INDEX('Retirement Calculator'!J:J,MATCH('Isaac 401k'!N1050,'Retirement Calculator'!A:A,0),0),0)</f>
        <v>7820.4732791855868</v>
      </c>
      <c r="K1050" s="444">
        <f t="shared" ca="1" si="105"/>
        <v>8264.1112619176474</v>
      </c>
      <c r="L1050" s="444">
        <f t="shared" ca="1" si="106"/>
        <v>1991650.8141221532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1991650.8141221532</v>
      </c>
      <c r="J1051" s="444">
        <f t="array" ref="J1051">IFERROR(INDEX('Retirement Calculator'!J:J,MATCH('Isaac 401k'!N1051,'Retirement Calculator'!A:A,0),0),0)</f>
        <v>7820.4732791855868</v>
      </c>
      <c r="K1051" s="444">
        <f t="shared" ca="1" si="105"/>
        <v>8265.9597535123667</v>
      </c>
      <c r="L1051" s="444">
        <f t="shared" ca="1" si="106"/>
        <v>1992096.30059648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1992096.30059648</v>
      </c>
      <c r="J1052" s="444">
        <f t="array" ref="J1052">IFERROR(INDEX('Retirement Calculator'!J:J,MATCH('Isaac 401k'!N1052,'Retirement Calculator'!A:A,0),0),0)</f>
        <v>7820.4732791855868</v>
      </c>
      <c r="K1052" s="444">
        <f t="shared" ca="1" si="105"/>
        <v>8267.8159471553918</v>
      </c>
      <c r="L1052" s="444">
        <f t="shared" ca="1" si="106"/>
        <v>1992543.6432644499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1992543.6432644499</v>
      </c>
      <c r="J1053" s="444">
        <f t="array" ref="J1053">IFERROR(INDEX('Retirement Calculator'!J:J,MATCH('Isaac 401k'!N1053,'Retirement Calculator'!A:A,0),0),0)</f>
        <v>7820.4732791855868</v>
      </c>
      <c r="K1053" s="444">
        <f t="shared" ca="1" si="105"/>
        <v>8269.6798749386016</v>
      </c>
      <c r="L1053" s="444">
        <f t="shared" ca="1" si="106"/>
        <v>1992992.849860203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1992992.849860203</v>
      </c>
      <c r="J1054" s="444">
        <f t="array" ref="J1054">IFERROR(INDEX('Retirement Calculator'!J:J,MATCH('Isaac 401k'!N1054,'Retirement Calculator'!A:A,0),0),0)</f>
        <v>7820.4732791855868</v>
      </c>
      <c r="K1054" s="444">
        <f t="shared" ca="1" si="105"/>
        <v>8271.5515690875727</v>
      </c>
      <c r="L1054" s="444">
        <f t="shared" ca="1" si="106"/>
        <v>1993443.9281501051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1993443.9281501051</v>
      </c>
      <c r="J1055" s="444">
        <f t="array" ref="J1055">IFERROR(INDEX('Retirement Calculator'!J:J,MATCH('Isaac 401k'!N1055,'Retirement Calculator'!A:A,0),0),0)</f>
        <v>7820.4732791855868</v>
      </c>
      <c r="K1055" s="444">
        <f t="shared" ca="1" si="105"/>
        <v>8273.4310619621647</v>
      </c>
      <c r="L1055" s="444">
        <f t="shared" ca="1" si="106"/>
        <v>1993896.8859328816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1993896.8859328816</v>
      </c>
      <c r="J1056" s="444">
        <f t="array" ref="J1056">IFERROR(INDEX('Retirement Calculator'!J:J,MATCH('Isaac 401k'!N1056,'Retirement Calculator'!A:A,0),0),0)</f>
        <v>7820.4732791855868</v>
      </c>
      <c r="K1056" s="444">
        <f t="shared" ca="1" si="105"/>
        <v>8275.3183860570662</v>
      </c>
      <c r="L1056" s="444">
        <f t="shared" ca="1" si="106"/>
        <v>1994351.7310397532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1994351.7310397532</v>
      </c>
      <c r="J1057" s="444">
        <f t="array" ref="J1057">IFERROR(INDEX('Retirement Calculator'!J:J,MATCH('Isaac 401k'!N1057,'Retirement Calculator'!A:A,0),0),0)</f>
        <v>7820.4732791855868</v>
      </c>
      <c r="K1057" s="444">
        <f t="shared" ca="1" si="105"/>
        <v>8277.2135740023641</v>
      </c>
      <c r="L1057" s="444">
        <f t="shared" ca="1" si="106"/>
        <v>1994808.4713345699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1994808.4713345699</v>
      </c>
      <c r="J1058" s="444">
        <f t="array" ref="J1058">IFERROR(INDEX('Retirement Calculator'!J:J,MATCH('Isaac 401k'!N1058,'Retirement Calculator'!A:A,0),0),0)</f>
        <v>7820.4732791855868</v>
      </c>
      <c r="K1058" s="444">
        <f t="shared" ca="1" si="105"/>
        <v>8279.1166585641004</v>
      </c>
      <c r="L1058" s="444">
        <f t="shared" ca="1" si="106"/>
        <v>1995267.1147139485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1995267.1147139485</v>
      </c>
      <c r="J1059" s="444">
        <f t="array" ref="J1059">IFERROR(INDEX('Retirement Calculator'!J:J,MATCH('Isaac 401k'!N1059,'Retirement Calculator'!A:A,0),0),0)</f>
        <v>7820.4732791855868</v>
      </c>
      <c r="K1059" s="444">
        <f t="shared" ca="1" si="105"/>
        <v>8281.0276726448446</v>
      </c>
      <c r="L1059" s="444">
        <f t="shared" ca="1" si="106"/>
        <v>1995727.6691074078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1995727.6691074078</v>
      </c>
      <c r="J1060" s="444">
        <f t="array" ref="J1060">IFERROR(INDEX('Retirement Calculator'!J:J,MATCH('Isaac 401k'!N1060,'Retirement Calculator'!A:A,0),0),0)</f>
        <v>7820.4732791855868</v>
      </c>
      <c r="K1060" s="444">
        <f t="shared" ca="1" si="105"/>
        <v>8282.9466492842585</v>
      </c>
      <c r="L1060" s="444">
        <f t="shared" ca="1" si="106"/>
        <v>1996190.1424775065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1996190.1424775065</v>
      </c>
      <c r="J1061" s="444">
        <f t="array" ref="J1061">IFERROR(INDEX('Retirement Calculator'!J:J,MATCH('Isaac 401k'!N1061,'Retirement Calculator'!A:A,0),0),0)</f>
        <v>7820.4732791855868</v>
      </c>
      <c r="K1061" s="444">
        <f t="shared" ca="1" si="105"/>
        <v>8284.8736216596699</v>
      </c>
      <c r="L1061" s="444">
        <f t="shared" ca="1" si="106"/>
        <v>1996654.5428199805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1996654.5428199805</v>
      </c>
      <c r="J1062" s="444">
        <f t="array" ref="J1062">IFERROR(INDEX('Retirement Calculator'!J:J,MATCH('Isaac 401k'!N1062,'Retirement Calculator'!A:A,0),0),0)</f>
        <v>7820.4732791855868</v>
      </c>
      <c r="K1062" s="444">
        <f t="shared" ca="1" si="105"/>
        <v>8286.8086230866447</v>
      </c>
      <c r="L1062" s="444">
        <f t="shared" ca="1" si="106"/>
        <v>1997120.8781638816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1997120.8781638816</v>
      </c>
      <c r="J1063" s="444">
        <f t="array" ref="J1063">IFERROR(INDEX('Retirement Calculator'!J:J,MATCH('Isaac 401k'!N1063,'Retirement Calculator'!A:A,0),0),0)</f>
        <v>7820.4732791855868</v>
      </c>
      <c r="K1063" s="444">
        <f t="shared" ca="1" si="105"/>
        <v>8288.7516870195668</v>
      </c>
      <c r="L1063" s="444">
        <f t="shared" ca="1" si="106"/>
        <v>1997589.1565717156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1997589.1565717156</v>
      </c>
      <c r="J1064" s="444">
        <f t="array" ref="J1064">IFERROR(INDEX('Retirement Calculator'!J:J,MATCH('Isaac 401k'!N1064,'Retirement Calculator'!A:A,0),0),0)</f>
        <v>7820.4732791855868</v>
      </c>
      <c r="K1064" s="444">
        <f t="shared" ca="1" si="105"/>
        <v>8290.7028470522091</v>
      </c>
      <c r="L1064" s="444">
        <f t="shared" ca="1" si="106"/>
        <v>1998059.3861395821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1998059.3861395821</v>
      </c>
      <c r="J1065" s="444">
        <f t="array" ref="J1065">IFERROR(INDEX('Retirement Calculator'!J:J,MATCH('Isaac 401k'!N1065,'Retirement Calculator'!A:A,0),0),0)</f>
        <v>7820.4732791855868</v>
      </c>
      <c r="K1065" s="444">
        <f t="shared" ca="1" si="105"/>
        <v>8292.6621369183194</v>
      </c>
      <c r="L1065" s="444">
        <f t="shared" ca="1" si="106"/>
        <v>1998531.574997315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1998531.574997315</v>
      </c>
      <c r="J1066" s="444">
        <f t="array" ref="J1066">IFERROR(INDEX('Retirement Calculator'!J:J,MATCH('Isaac 401k'!N1066,'Retirement Calculator'!A:A,0),0),0)</f>
        <v>7820.4732791855868</v>
      </c>
      <c r="K1066" s="444">
        <f t="shared" ca="1" si="105"/>
        <v>8294.6295904922063</v>
      </c>
      <c r="L1066" s="444">
        <f t="shared" ca="1" si="106"/>
        <v>1999005.7313086216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1999005.7313086216</v>
      </c>
      <c r="J1067" s="444">
        <f t="array" ref="J1067">IFERROR(INDEX('Retirement Calculator'!J:J,MATCH('Isaac 401k'!N1067,'Retirement Calculator'!A:A,0),0),0)</f>
        <v>7820.4732791855868</v>
      </c>
      <c r="K1067" s="444">
        <f t="shared" ca="1" si="105"/>
        <v>8296.605241789317</v>
      </c>
      <c r="L1067" s="444">
        <f t="shared" ca="1" si="106"/>
        <v>1999481.8632712252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1999481.8632712252</v>
      </c>
      <c r="J1068" s="444">
        <f t="array" ref="J1068">IFERROR(INDEX('Retirement Calculator'!J:J,MATCH('Isaac 401k'!N1068,'Retirement Calculator'!A:A,0),0),0)</f>
        <v>7820.4732791855868</v>
      </c>
      <c r="K1068" s="444">
        <f t="shared" ca="1" si="105"/>
        <v>8298.5891249668312</v>
      </c>
      <c r="L1068" s="444">
        <f t="shared" ca="1" si="106"/>
        <v>1999959.9791170065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1999959.9791170065</v>
      </c>
      <c r="J1069" s="444">
        <f t="array" ref="J1069">IFERROR(INDEX('Retirement Calculator'!J:J,MATCH('Isaac 401k'!N1069,'Retirement Calculator'!A:A,0),0),0)</f>
        <v>7820.4732791855868</v>
      </c>
      <c r="K1069" s="444">
        <f t="shared" ca="1" si="105"/>
        <v>8300.581274324255</v>
      </c>
      <c r="L1069" s="444">
        <f t="shared" ca="1" si="106"/>
        <v>2000440.0871121453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2000440.0871121453</v>
      </c>
      <c r="J1070" s="444">
        <f t="array" ref="J1070">IFERROR(INDEX('Retirement Calculator'!J:J,MATCH('Isaac 401k'!N1070,'Retirement Calculator'!A:A,0),0),0)</f>
        <v>7820.4732791855868</v>
      </c>
      <c r="K1070" s="444">
        <f t="shared" ca="1" si="105"/>
        <v>8302.5817243039983</v>
      </c>
      <c r="L1070" s="444">
        <f t="shared" ca="1" si="106"/>
        <v>2000922.1955572637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2000922.1955572637</v>
      </c>
      <c r="J1071" s="444">
        <f t="array" ref="J1071">IFERROR(INDEX('Retirement Calculator'!J:J,MATCH('Isaac 401k'!N1071,'Retirement Calculator'!A:A,0),0),0)</f>
        <v>7820.4732791855868</v>
      </c>
      <c r="K1071" s="444">
        <f t="shared" ca="1" si="105"/>
        <v>8304.5905094919908</v>
      </c>
      <c r="L1071" s="444">
        <f t="shared" ca="1" si="106"/>
        <v>2001406.3127875701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2001406.3127875701</v>
      </c>
      <c r="J1072" s="444">
        <f t="array" ref="J1072">IFERROR(INDEX('Retirement Calculator'!J:J,MATCH('Isaac 401k'!N1072,'Retirement Calculator'!A:A,0),0),0)</f>
        <v>7820.4732791855868</v>
      </c>
      <c r="K1072" s="444">
        <f t="shared" ca="1" si="105"/>
        <v>8306.6076646182701</v>
      </c>
      <c r="L1072" s="444">
        <f t="shared" ca="1" si="106"/>
        <v>2001892.4471730026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2001892.4471730026</v>
      </c>
      <c r="J1073" s="444">
        <f t="array" ref="J1073">IFERROR(INDEX('Retirement Calculator'!J:J,MATCH('Isaac 401k'!N1073,'Retirement Calculator'!A:A,0),0),0)</f>
        <v>7820.4732791855868</v>
      </c>
      <c r="K1073" s="444">
        <f t="shared" ca="1" si="105"/>
        <v>8308.6332245575704</v>
      </c>
      <c r="L1073" s="444">
        <f t="shared" ca="1" si="106"/>
        <v>2002380.6071183747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2002380.6071183747</v>
      </c>
      <c r="J1074" s="444">
        <f t="array" ref="J1074">IFERROR(INDEX('Retirement Calculator'!J:J,MATCH('Isaac 401k'!N1074,'Retirement Calculator'!A:A,0),0),0)</f>
        <v>7820.4732791855868</v>
      </c>
      <c r="K1074" s="444">
        <f t="shared" ca="1" si="105"/>
        <v>8310.6672243299545</v>
      </c>
      <c r="L1074" s="444">
        <f t="shared" ca="1" si="106"/>
        <v>2002870.801063519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2002870.801063519</v>
      </c>
      <c r="J1075" s="444">
        <f t="array" ref="J1075">IFERROR(INDEX('Retirement Calculator'!J:J,MATCH('Isaac 401k'!N1075,'Retirement Calculator'!A:A,0),0),0)</f>
        <v>7820.4732791855868</v>
      </c>
      <c r="K1075" s="444">
        <f t="shared" ca="1" si="105"/>
        <v>8312.7096991013877</v>
      </c>
      <c r="L1075" s="444">
        <f t="shared" ca="1" si="106"/>
        <v>2003363.0374834347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2003363.0374834347</v>
      </c>
      <c r="J1076" s="444">
        <f t="array" ref="J1076">IFERROR(INDEX('Retirement Calculator'!J:J,MATCH('Isaac 401k'!N1076,'Retirement Calculator'!A:A,0),0),0)</f>
        <v>7820.4732791855868</v>
      </c>
      <c r="K1076" s="444">
        <f t="shared" ca="1" si="105"/>
        <v>8314.7606841843717</v>
      </c>
      <c r="L1076" s="444">
        <f t="shared" ca="1" si="106"/>
        <v>2003857.3248884333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2003857.3248884333</v>
      </c>
      <c r="J1077" s="444">
        <f t="array" ref="J1077">IFERROR(INDEX('Retirement Calculator'!J:J,MATCH('Isaac 401k'!N1077,'Retirement Calculator'!A:A,0),0),0)</f>
        <v>7820.4732791855868</v>
      </c>
      <c r="K1077" s="444">
        <f t="shared" ca="1" si="105"/>
        <v>8316.8202150385314</v>
      </c>
      <c r="L1077" s="444">
        <f t="shared" ca="1" si="106"/>
        <v>2004353.6718242862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2004353.6718242862</v>
      </c>
      <c r="J1078" s="444">
        <f t="array" ref="J1078">IFERROR(INDEX('Retirement Calculator'!J:J,MATCH('Isaac 401k'!N1078,'Retirement Calculator'!A:A,0),0),0)</f>
        <v>7820.4732791855868</v>
      </c>
      <c r="K1078" s="444">
        <f t="shared" ca="1" si="105"/>
        <v>8318.8883272712519</v>
      </c>
      <c r="L1078" s="444">
        <f t="shared" ca="1" si="106"/>
        <v>2004852.0868723718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2004852.0868723718</v>
      </c>
      <c r="J1079" s="444">
        <f t="array" ref="J1079">IFERROR(INDEX('Retirement Calculator'!J:J,MATCH('Isaac 401k'!N1079,'Retirement Calculator'!A:A,0),0),0)</f>
        <v>7820.4732791855868</v>
      </c>
      <c r="K1079" s="444">
        <f t="shared" ca="1" si="105"/>
        <v>8320.965056638277</v>
      </c>
      <c r="L1079" s="444">
        <f t="shared" ca="1" si="106"/>
        <v>2005352.5786498245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2005352.5786498245</v>
      </c>
      <c r="J1080" s="444">
        <f t="array" ref="J1080">IFERROR(INDEX('Retirement Calculator'!J:J,MATCH('Isaac 401k'!N1080,'Retirement Calculator'!A:A,0),0),0)</f>
        <v>7820.4732791855868</v>
      </c>
      <c r="K1080" s="444">
        <f t="shared" ca="1" si="105"/>
        <v>8323.0504390443275</v>
      </c>
      <c r="L1080" s="444">
        <f t="shared" ca="1" si="106"/>
        <v>2005855.1558096833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2005855.1558096833</v>
      </c>
      <c r="J1081" s="444">
        <f t="array" ref="J1081">IFERROR(INDEX('Retirement Calculator'!J:J,MATCH('Isaac 401k'!N1081,'Retirement Calculator'!A:A,0),0),0)</f>
        <v>7820.4732791855868</v>
      </c>
      <c r="K1081" s="444">
        <f t="shared" ca="1" si="105"/>
        <v>8325.1445105437397</v>
      </c>
      <c r="L1081" s="444">
        <f t="shared" ca="1" si="106"/>
        <v>2006359.8270410413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2006359.8270410413</v>
      </c>
      <c r="J1082" s="444">
        <f t="array" ref="J1082">IFERROR(INDEX('Retirement Calculator'!J:J,MATCH('Isaac 401k'!N1082,'Retirement Calculator'!A:A,0),0),0)</f>
        <v>7820.4732791855868</v>
      </c>
      <c r="K1082" s="444">
        <f t="shared" ca="1" si="105"/>
        <v>8327.2473073410656</v>
      </c>
      <c r="L1082" s="444">
        <f t="shared" ca="1" si="106"/>
        <v>2006866.6010691968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2006866.6010691968</v>
      </c>
      <c r="J1083" s="444">
        <f t="array" ref="J1083">IFERROR(INDEX('Retirement Calculator'!J:J,MATCH('Isaac 401k'!N1083,'Retirement Calculator'!A:A,0),0),0)</f>
        <v>7820.4732791855868</v>
      </c>
      <c r="K1083" s="444">
        <f t="shared" ca="1" si="105"/>
        <v>8329.3588657917135</v>
      </c>
      <c r="L1083" s="444">
        <f t="shared" ca="1" si="106"/>
        <v>2007375.4866558029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2007375.4866558029</v>
      </c>
      <c r="J1084" s="444">
        <f t="array" ref="J1084">IFERROR(INDEX('Retirement Calculator'!J:J,MATCH('Isaac 401k'!N1084,'Retirement Calculator'!A:A,0),0),0)</f>
        <v>7820.4732791855868</v>
      </c>
      <c r="K1084" s="444">
        <f t="shared" ca="1" si="105"/>
        <v>8331.4792224025732</v>
      </c>
      <c r="L1084" s="444">
        <f t="shared" ca="1" si="106"/>
        <v>2007886.49259902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2007886.49259902</v>
      </c>
      <c r="J1085" s="444">
        <f t="array" ref="J1085">IFERROR(INDEX('Retirement Calculator'!J:J,MATCH('Isaac 401k'!N1085,'Retirement Calculator'!A:A,0),0),0)</f>
        <v>7820.4732791855868</v>
      </c>
      <c r="K1085" s="444">
        <f t="shared" ca="1" si="105"/>
        <v>8333.6084138326441</v>
      </c>
      <c r="L1085" s="444">
        <f t="shared" ca="1" si="106"/>
        <v>2008399.6277336671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2008399.6277336671</v>
      </c>
      <c r="J1086" s="444">
        <f t="array" ref="J1086">IFERROR(INDEX('Retirement Calculator'!J:J,MATCH('Isaac 401k'!N1086,'Retirement Calculator'!A:A,0),0),0)</f>
        <v>7820.4732791855868</v>
      </c>
      <c r="K1086" s="444">
        <f t="shared" ca="1" si="105"/>
        <v>8335.7464768936734</v>
      </c>
      <c r="L1086" s="444">
        <f t="shared" ca="1" si="106"/>
        <v>2008914.9009313753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2008914.9009313753</v>
      </c>
      <c r="J1087" s="444">
        <f t="array" ref="J1087">IFERROR(INDEX('Retirement Calculator'!J:J,MATCH('Isaac 401k'!N1087,'Retirement Calculator'!A:A,0),0),0)</f>
        <v>7820.4732791855868</v>
      </c>
      <c r="K1087" s="444">
        <f t="shared" ca="1" si="105"/>
        <v>8337.8934485507889</v>
      </c>
      <c r="L1087" s="444">
        <f t="shared" ca="1" si="106"/>
        <v>2009432.3211007405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2009432.3211007405</v>
      </c>
      <c r="J1088" s="444">
        <f t="array" ref="J1088">IFERROR(INDEX('Retirement Calculator'!J:J,MATCH('Isaac 401k'!N1088,'Retirement Calculator'!A:A,0),0),0)</f>
        <v>7820.4732791855868</v>
      </c>
      <c r="K1088" s="444">
        <f t="shared" ca="1" si="105"/>
        <v>8340.0493659231433</v>
      </c>
      <c r="L1088" s="444">
        <f t="shared" ca="1" si="106"/>
        <v>2009951.8971874779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2009951.8971874779</v>
      </c>
      <c r="J1089" s="444">
        <f t="array" ref="J1089">IFERROR(INDEX('Retirement Calculator'!J:J,MATCH('Isaac 401k'!N1089,'Retirement Calculator'!A:A,0),0),0)</f>
        <v>7820.4732791855868</v>
      </c>
      <c r="K1089" s="444">
        <f t="shared" ca="1" si="105"/>
        <v>8342.2142662845527</v>
      </c>
      <c r="L1089" s="444">
        <f t="shared" ca="1" si="106"/>
        <v>2010473.6381745769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2010473.6381745769</v>
      </c>
      <c r="J1090" s="444">
        <f t="array" ref="J1090">IFERROR(INDEX('Retirement Calculator'!J:J,MATCH('Isaac 401k'!N1090,'Retirement Calculator'!A:A,0),0),0)</f>
        <v>7820.4732791855868</v>
      </c>
      <c r="K1090" s="444">
        <f t="shared" ca="1" si="105"/>
        <v>8344.3881870641308</v>
      </c>
      <c r="L1090" s="444">
        <f t="shared" ca="1" si="106"/>
        <v>2010997.5530824554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2010997.5530824554</v>
      </c>
      <c r="J1091" s="444">
        <f t="array" ref="J1091">IFERROR(INDEX('Retirement Calculator'!J:J,MATCH('Isaac 401k'!N1091,'Retirement Calculator'!A:A,0),0),0)</f>
        <v>7820.4732791855868</v>
      </c>
      <c r="K1091" s="444">
        <f t="shared" ca="1" si="105"/>
        <v>8346.5711658469572</v>
      </c>
      <c r="L1091" s="444">
        <f t="shared" ca="1" si="106"/>
        <v>2011523.6509691167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2011523.6509691167</v>
      </c>
      <c r="J1092" s="444">
        <f t="array" ref="J1092">IFERROR(INDEX('Retirement Calculator'!J:J,MATCH('Isaac 401k'!N1092,'Retirement Calculator'!A:A,0),0),0)</f>
        <v>7820.4732791855868</v>
      </c>
      <c r="K1092" s="444">
        <f t="shared" ca="1" si="105"/>
        <v>8348.763240374712</v>
      </c>
      <c r="L1092" s="444">
        <f t="shared" ca="1" si="106"/>
        <v>2012051.9409303057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2012051.9409303057</v>
      </c>
      <c r="J1093" s="444">
        <f t="array" ref="J1093">IFERROR(INDEX('Retirement Calculator'!J:J,MATCH('Isaac 401k'!N1093,'Retirement Calculator'!A:A,0),0),0)</f>
        <v>7820.4732791855868</v>
      </c>
      <c r="K1093" s="444">
        <f t="shared" ca="1" si="105"/>
        <v>8350.9644485463341</v>
      </c>
      <c r="L1093" s="444">
        <f t="shared" ca="1" si="106"/>
        <v>2012582.4320996664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2012582.4320996664</v>
      </c>
      <c r="J1094" s="444">
        <f t="array" ref="J1094">IFERROR(INDEX('Retirement Calculator'!J:J,MATCH('Isaac 401k'!N1094,'Retirement Calculator'!A:A,0),0),0)</f>
        <v>7820.4732791855868</v>
      </c>
      <c r="K1094" s="444">
        <f t="shared" ca="1" si="105"/>
        <v>8353.1748284186706</v>
      </c>
      <c r="L1094" s="444">
        <f t="shared" ca="1" si="106"/>
        <v>2013115.1336488996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2013115.1336488996</v>
      </c>
      <c r="J1095" s="444">
        <f t="array" ref="J1095">IFERROR(INDEX('Retirement Calculator'!J:J,MATCH('Isaac 401k'!N1095,'Retirement Calculator'!A:A,0),0),0)</f>
        <v>7820.4732791855868</v>
      </c>
      <c r="K1095" s="444">
        <f t="shared" ca="1" si="105"/>
        <v>8355.3944182071409</v>
      </c>
      <c r="L1095" s="444">
        <f t="shared" ca="1" si="106"/>
        <v>2013650.0547879213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2013650.0547879213</v>
      </c>
      <c r="J1096" s="444">
        <f t="array" ref="J1096">IFERROR(INDEX('Retirement Calculator'!J:J,MATCH('Isaac 401k'!N1096,'Retirement Calculator'!A:A,0),0),0)</f>
        <v>7820.4732791855868</v>
      </c>
      <c r="K1096" s="444">
        <f t="shared" ca="1" si="105"/>
        <v>8357.6232562863988</v>
      </c>
      <c r="L1096" s="444">
        <f t="shared" ca="1" si="106"/>
        <v>2014187.204765022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2014187.204765022</v>
      </c>
      <c r="J1097" s="444">
        <f t="array" ref="J1097">IFERROR(INDEX('Retirement Calculator'!J:J,MATCH('Isaac 401k'!N1097,'Retirement Calculator'!A:A,0),0),0)</f>
        <v>7820.4732791855868</v>
      </c>
      <c r="K1097" s="444">
        <f t="shared" ca="1" si="105"/>
        <v>8359.8613811909854</v>
      </c>
      <c r="L1097" s="444">
        <f t="shared" ca="1" si="106"/>
        <v>2014726.5928670275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2014726.5928670275</v>
      </c>
      <c r="J1098" s="444">
        <f t="array" ref="J1098">IFERROR(INDEX('Retirement Calculator'!J:J,MATCH('Isaac 401k'!N1098,'Retirement Calculator'!A:A,0),0),0)</f>
        <v>7820.4732791855868</v>
      </c>
      <c r="K1098" s="444">
        <f t="shared" ca="1" si="105"/>
        <v>8362.1088316160094</v>
      </c>
      <c r="L1098" s="444">
        <f t="shared" ca="1" si="106"/>
        <v>2015268.228419458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2015268.228419458</v>
      </c>
      <c r="J1099" s="444">
        <f t="array" ref="J1099">IFERROR(INDEX('Retirement Calculator'!J:J,MATCH('Isaac 401k'!N1099,'Retirement Calculator'!A:A,0),0),0)</f>
        <v>7820.4732791855868</v>
      </c>
      <c r="K1099" s="444">
        <f t="shared" ca="1" si="105"/>
        <v>8364.3656464178021</v>
      </c>
      <c r="L1099" s="444">
        <f t="shared" ca="1" si="106"/>
        <v>2015812.1207866902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2015812.1207866902</v>
      </c>
      <c r="J1100" s="444">
        <f t="array" ref="J1100">IFERROR(INDEX('Retirement Calculator'!J:J,MATCH('Isaac 401k'!N1100,'Retirement Calculator'!A:A,0),0),0)</f>
        <v>7820.4732791855868</v>
      </c>
      <c r="K1100" s="444">
        <f t="shared" ca="1" si="105"/>
        <v>8366.631864614601</v>
      </c>
      <c r="L1100" s="444">
        <f t="shared" ca="1" si="106"/>
        <v>2016358.2793721191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2016358.2793721191</v>
      </c>
      <c r="J1101" s="444">
        <f t="array" ref="J1101">IFERROR(INDEX('Retirement Calculator'!J:J,MATCH('Isaac 401k'!N1101,'Retirement Calculator'!A:A,0),0),0)</f>
        <v>7820.4732791855868</v>
      </c>
      <c r="K1101" s="444">
        <f t="shared" ca="1" si="105"/>
        <v>8368.9075253872234</v>
      </c>
      <c r="L1101" s="444">
        <f t="shared" ca="1" si="106"/>
        <v>2016906.7136183206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2016906.7136183206</v>
      </c>
      <c r="J1102" s="444">
        <f t="array" ref="J1102">IFERROR(INDEX('Retirement Calculator'!J:J,MATCH('Isaac 401k'!N1102,'Retirement Calculator'!A:A,0),0),0)</f>
        <v>7820.4732791855868</v>
      </c>
      <c r="K1102" s="444">
        <f t="shared" ca="1" si="105"/>
        <v>8371.1926680797278</v>
      </c>
      <c r="L1102" s="444">
        <f t="shared" ca="1" si="106"/>
        <v>2017457.4330072147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2017457.4330072147</v>
      </c>
      <c r="J1103" s="444">
        <f t="array" ref="J1103">IFERROR(INDEX('Retirement Calculator'!J:J,MATCH('Isaac 401k'!N1103,'Retirement Calculator'!A:A,0),0),0)</f>
        <v>7820.4732791855868</v>
      </c>
      <c r="K1103" s="444">
        <f t="shared" ca="1" si="105"/>
        <v>8373.4873322001204</v>
      </c>
      <c r="L1103" s="444">
        <f t="shared" ca="1" si="106"/>
        <v>2018010.4470602293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2018010.4470602293</v>
      </c>
      <c r="J1104" s="444">
        <f t="array" ref="J1104">IFERROR(INDEX('Retirement Calculator'!J:J,MATCH('Isaac 401k'!N1104,'Retirement Calculator'!A:A,0),0),0)</f>
        <v>7820.4732791855868</v>
      </c>
      <c r="K1104" s="444">
        <f t="shared" ca="1" si="105"/>
        <v>8375.7915574210147</v>
      </c>
      <c r="L1104" s="444">
        <f t="shared" ca="1" si="106"/>
        <v>2018565.7653384646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2018565.7653384646</v>
      </c>
      <c r="J1105" s="444">
        <f t="array" ref="J1105">IFERROR(INDEX('Retirement Calculator'!J:J,MATCH('Isaac 401k'!N1105,'Retirement Calculator'!A:A,0),0),0)</f>
        <v>7820.4732791855868</v>
      </c>
      <c r="K1105" s="444">
        <f t="shared" ca="1" si="105"/>
        <v>8378.1053835803286</v>
      </c>
      <c r="L1105" s="444">
        <f t="shared" ca="1" si="106"/>
        <v>2019123.3974428594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2019123.3974428594</v>
      </c>
      <c r="J1106" s="444">
        <f t="array" ref="J1106">IFERROR(INDEX('Retirement Calculator'!J:J,MATCH('Isaac 401k'!N1106,'Retirement Calculator'!A:A,0),0),0)</f>
        <v>7820.4732791855868</v>
      </c>
      <c r="K1106" s="444">
        <f t="shared" ca="1" si="105"/>
        <v>8380.4288506819739</v>
      </c>
      <c r="L1106" s="444">
        <f t="shared" ca="1" si="106"/>
        <v>2019683.3530143558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2019683.3530143558</v>
      </c>
      <c r="J1107" s="444">
        <f t="array" ref="J1107">IFERROR(INDEX('Retirement Calculator'!J:J,MATCH('Isaac 401k'!N1107,'Retirement Calculator'!A:A,0),0),0)</f>
        <v>7820.4732791855868</v>
      </c>
      <c r="K1107" s="444">
        <f t="shared" ca="1" si="105"/>
        <v>8382.7619988965416</v>
      </c>
      <c r="L1107" s="444">
        <f t="shared" ca="1" si="106"/>
        <v>2020245.6417340667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2020245.6417340667</v>
      </c>
      <c r="J1108" s="444">
        <f t="array" ref="J1108">IFERROR(INDEX('Retirement Calculator'!J:J,MATCH('Isaac 401k'!N1108,'Retirement Calculator'!A:A,0),0),0)</f>
        <v>7820.4732791855868</v>
      </c>
      <c r="K1108" s="444">
        <f t="shared" ca="1" si="105"/>
        <v>8385.1048685620044</v>
      </c>
      <c r="L1108" s="444">
        <f t="shared" ca="1" si="106"/>
        <v>2020810.273323443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2020810.273323443</v>
      </c>
      <c r="J1109" s="444">
        <f t="array" ref="J1109">IFERROR(INDEX('Retirement Calculator'!J:J,MATCH('Isaac 401k'!N1109,'Retirement Calculator'!A:A,0),0),0)</f>
        <v>7820.4732791855868</v>
      </c>
      <c r="K1109" s="444">
        <f t="shared" ca="1" si="105"/>
        <v>8387.4575001844059</v>
      </c>
      <c r="L1109" s="444">
        <f t="shared" ca="1" si="106"/>
        <v>2021377.2575444418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2021377.2575444418</v>
      </c>
      <c r="J1110" s="444">
        <f t="array" ref="J1110">IFERROR(INDEX('Retirement Calculator'!J:J,MATCH('Isaac 401k'!N1110,'Retirement Calculator'!A:A,0),0),0)</f>
        <v>7820.4732791855868</v>
      </c>
      <c r="K1110" s="444">
        <f t="shared" ca="1" si="105"/>
        <v>8389.8199344385685</v>
      </c>
      <c r="L1110" s="444">
        <f t="shared" ca="1" si="106"/>
        <v>2021946.6041996949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2021946.6041996949</v>
      </c>
      <c r="J1111" s="444">
        <f t="array" ref="J1111">IFERROR(INDEX('Retirement Calculator'!J:J,MATCH('Isaac 401k'!N1111,'Retirement Calculator'!A:A,0),0),0)</f>
        <v>7820.4732791855868</v>
      </c>
      <c r="K1111" s="444">
        <f t="shared" ca="1" si="105"/>
        <v>8392.1922121687894</v>
      </c>
      <c r="L1111" s="444">
        <f t="shared" ca="1" si="106"/>
        <v>2022518.3231326782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2022518.3231326782</v>
      </c>
      <c r="J1112" s="444">
        <f t="array" ref="J1112">IFERROR(INDEX('Retirement Calculator'!J:J,MATCH('Isaac 401k'!N1112,'Retirement Calculator'!A:A,0),0),0)</f>
        <v>7820.4732791855868</v>
      </c>
      <c r="K1112" s="444">
        <f t="shared" ca="1" si="105"/>
        <v>8394.5743743895528</v>
      </c>
      <c r="L1112" s="444">
        <f t="shared" ca="1" si="106"/>
        <v>2023092.4242278822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2023092.4242278822</v>
      </c>
      <c r="J1113" s="444">
        <f t="array" ref="J1113">IFERROR(INDEX('Retirement Calculator'!J:J,MATCH('Isaac 401k'!N1113,'Retirement Calculator'!A:A,0),0),0)</f>
        <v>7820.4732791855868</v>
      </c>
      <c r="K1113" s="444">
        <f t="shared" ca="1" si="105"/>
        <v>8396.9664622862365</v>
      </c>
      <c r="L1113" s="444">
        <f t="shared" ca="1" si="106"/>
        <v>2023668.9174109828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2023668.9174109828</v>
      </c>
      <c r="J1114" s="444">
        <f t="array" ref="J1114">IFERROR(INDEX('Retirement Calculator'!J:J,MATCH('Isaac 401k'!N1114,'Retirement Calculator'!A:A,0),0),0)</f>
        <v>7820.4732791855868</v>
      </c>
      <c r="K1114" s="444">
        <f t="shared" ca="1" si="105"/>
        <v>8399.3685172158221</v>
      </c>
      <c r="L1114" s="444">
        <f t="shared" ca="1" si="106"/>
        <v>2024247.812649013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2024247.812649013</v>
      </c>
      <c r="J1115" s="444">
        <f t="array" ref="J1115">IFERROR(INDEX('Retirement Calculator'!J:J,MATCH('Isaac 401k'!N1115,'Retirement Calculator'!A:A,0),0),0)</f>
        <v>7820.4732791855868</v>
      </c>
      <c r="K1115" s="444">
        <f t="shared" ca="1" si="105"/>
        <v>8401.7805807076147</v>
      </c>
      <c r="L1115" s="444">
        <f t="shared" ca="1" si="106"/>
        <v>2024829.119950535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2024829.119950535</v>
      </c>
      <c r="J1116" s="444">
        <f t="array" ref="J1116">IFERROR(INDEX('Retirement Calculator'!J:J,MATCH('Isaac 401k'!N1116,'Retirement Calculator'!A:A,0),0),0)</f>
        <v>7820.4732791855868</v>
      </c>
      <c r="K1116" s="444">
        <f t="shared" ca="1" si="105"/>
        <v>8404.2026944639565</v>
      </c>
      <c r="L1116" s="444">
        <f t="shared" ca="1" si="106"/>
        <v>2025412.8493658134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2025412.8493658134</v>
      </c>
      <c r="J1117" s="444">
        <f t="array" ref="J1117">IFERROR(INDEX('Retirement Calculator'!J:J,MATCH('Isaac 401k'!N1117,'Retirement Calculator'!A:A,0),0),0)</f>
        <v>7820.4732791855868</v>
      </c>
      <c r="K1117" s="444">
        <f t="shared" ca="1" si="105"/>
        <v>8406.6349003609484</v>
      </c>
      <c r="L1117" s="444">
        <f t="shared" ca="1" si="106"/>
        <v>2025999.0109869887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2025999.0109869887</v>
      </c>
      <c r="J1118" s="444">
        <f t="array" ref="J1118">IFERROR(INDEX('Retirement Calculator'!J:J,MATCH('Isaac 401k'!N1118,'Retirement Calculator'!A:A,0),0),0)</f>
        <v>7820.4732791855868</v>
      </c>
      <c r="K1118" s="444">
        <f t="shared" ca="1" si="105"/>
        <v>8409.07724044918</v>
      </c>
      <c r="L1118" s="444">
        <f t="shared" ca="1" si="106"/>
        <v>2026587.6149482522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2026587.6149482522</v>
      </c>
      <c r="J1119" s="444">
        <f t="array" ref="J1119">IFERROR(INDEX('Retirement Calculator'!J:J,MATCH('Isaac 401k'!N1119,'Retirement Calculator'!A:A,0),0),0)</f>
        <v>7820.4732791855868</v>
      </c>
      <c r="K1119" s="444">
        <f t="shared" ca="1" si="105"/>
        <v>8411.5297569544437</v>
      </c>
      <c r="L1119" s="444">
        <f t="shared" ca="1" si="106"/>
        <v>2027178.671426021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2027178.671426021</v>
      </c>
      <c r="J1120" s="444">
        <f t="array" ref="J1120">IFERROR(INDEX('Retirement Calculator'!J:J,MATCH('Isaac 401k'!N1120,'Retirement Calculator'!A:A,0),0),0)</f>
        <v>7820.4732791855868</v>
      </c>
      <c r="K1120" s="444">
        <f t="shared" ca="1" si="105"/>
        <v>8413.9924922784812</v>
      </c>
      <c r="L1120" s="444">
        <f t="shared" ca="1" si="106"/>
        <v>2027772.190639114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2027772.190639114</v>
      </c>
      <c r="J1121" s="444">
        <f t="array" ref="J1121">IFERROR(INDEX('Retirement Calculator'!J:J,MATCH('Isaac 401k'!N1121,'Retirement Calculator'!A:A,0),0),0)</f>
        <v>7820.4732791855868</v>
      </c>
      <c r="K1121" s="444">
        <f t="shared" ca="1" si="105"/>
        <v>8416.4654889997018</v>
      </c>
      <c r="L1121" s="444">
        <f t="shared" ca="1" si="106"/>
        <v>2028368.182848928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2028368.182848928</v>
      </c>
      <c r="J1122" s="444">
        <f t="array" ref="J1122">IFERROR(INDEX('Retirement Calculator'!J:J,MATCH('Isaac 401k'!N1122,'Retirement Calculator'!A:A,0),0),0)</f>
        <v>7820.4732791855868</v>
      </c>
      <c r="K1122" s="444">
        <f t="shared" ca="1" si="105"/>
        <v>8418.9487898739262</v>
      </c>
      <c r="L1122" s="444">
        <f t="shared" ca="1" si="106"/>
        <v>2028966.6583596163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2028966.6583596163</v>
      </c>
      <c r="J1123" s="444">
        <f t="array" ref="J1123">IFERROR(INDEX('Retirement Calculator'!J:J,MATCH('Isaac 401k'!N1123,'Retirement Calculator'!A:A,0),0),0)</f>
        <v>7820.4732791855868</v>
      </c>
      <c r="K1123" s="444">
        <f t="shared" ca="1" si="105"/>
        <v>8421.4424378351287</v>
      </c>
      <c r="L1123" s="444">
        <f t="shared" ca="1" si="106"/>
        <v>2029567.6275182657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2029567.6275182657</v>
      </c>
      <c r="J1124" s="444">
        <f t="array" ref="J1124">IFERROR(INDEX('Retirement Calculator'!J:J,MATCH('Isaac 401k'!N1124,'Retirement Calculator'!A:A,0),0),0)</f>
        <v>7820.4732791855868</v>
      </c>
      <c r="K1124" s="444">
        <f t="shared" ca="1" si="105"/>
        <v>8423.9464759961666</v>
      </c>
      <c r="L1124" s="444">
        <f t="shared" ca="1" si="106"/>
        <v>2030171.1007150763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2030171.1007150763</v>
      </c>
      <c r="J1125" s="444">
        <f t="array" ref="J1125">IFERROR(INDEX('Retirement Calculator'!J:J,MATCH('Isaac 401k'!N1125,'Retirement Calculator'!A:A,0),0),0)</f>
        <v>7820.4732791855868</v>
      </c>
      <c r="K1125" s="444">
        <f t="shared" ca="1" si="105"/>
        <v>8426.4609476495443</v>
      </c>
      <c r="L1125" s="444">
        <f t="shared" ca="1" si="106"/>
        <v>2030777.0883835403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2030777.0883835403</v>
      </c>
      <c r="J1126" s="444">
        <f t="array" ref="J1126">IFERROR(INDEX('Retirement Calculator'!J:J,MATCH('Isaac 401k'!N1126,'Retirement Calculator'!A:A,0),0),0)</f>
        <v>7820.4732791855868</v>
      </c>
      <c r="K1126" s="444">
        <f t="shared" ca="1" si="105"/>
        <v>8428.9858962681446</v>
      </c>
      <c r="L1126" s="444">
        <f t="shared" ca="1" si="106"/>
        <v>2031385.6010006228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2031385.6010006228</v>
      </c>
      <c r="J1127" s="444">
        <f t="array" ref="J1127">IFERROR(INDEX('Retirement Calculator'!J:J,MATCH('Isaac 401k'!N1127,'Retirement Calculator'!A:A,0),0),0)</f>
        <v>7820.4732791855868</v>
      </c>
      <c r="K1127" s="444">
        <f t="shared" ca="1" si="105"/>
        <v>8431.5213655059888</v>
      </c>
      <c r="L1127" s="444">
        <f t="shared" ca="1" si="106"/>
        <v>2031996.6490869431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2031996.6490869431</v>
      </c>
      <c r="J1128" s="444">
        <f t="array" ref="J1128">IFERROR(INDEX('Retirement Calculator'!J:J,MATCH('Isaac 401k'!N1128,'Retirement Calculator'!A:A,0),0),0)</f>
        <v>7820.4732791855868</v>
      </c>
      <c r="K1128" s="444">
        <f t="shared" ca="1" si="105"/>
        <v>8434.0673991989879</v>
      </c>
      <c r="L1128" s="444">
        <f t="shared" ca="1" si="106"/>
        <v>2032610.2432069564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2032610.2432069564</v>
      </c>
      <c r="J1129" s="444">
        <f t="array" ref="J1129">IFERROR(INDEX('Retirement Calculator'!J:J,MATCH('Isaac 401k'!N1129,'Retirement Calculator'!A:A,0),0),0)</f>
        <v>7820.4732791855868</v>
      </c>
      <c r="K1129" s="444">
        <f t="shared" ca="1" si="105"/>
        <v>8436.6240413657124</v>
      </c>
      <c r="L1129" s="444">
        <f t="shared" ca="1" si="106"/>
        <v>2033226.3939691365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2033226.3939691365</v>
      </c>
      <c r="J1130" s="444">
        <f t="array" ref="J1130">IFERROR(INDEX('Retirement Calculator'!J:J,MATCH('Isaac 401k'!N1130,'Retirement Calculator'!A:A,0),0),0)</f>
        <v>7820.4732791855868</v>
      </c>
      <c r="K1130" s="444">
        <f t="shared" ca="1" si="105"/>
        <v>8439.1913362081286</v>
      </c>
      <c r="L1130" s="444">
        <f t="shared" ca="1" si="106"/>
        <v>2033845.112026159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2033845.112026159</v>
      </c>
      <c r="J1131" s="444">
        <f t="array" ref="J1131">IFERROR(INDEX('Retirement Calculator'!J:J,MATCH('Isaac 401k'!N1131,'Retirement Calculator'!A:A,0),0),0)</f>
        <v>7820.4732791855868</v>
      </c>
      <c r="K1131" s="444">
        <f t="shared" ca="1" si="105"/>
        <v>8441.7693281123902</v>
      </c>
      <c r="L1131" s="444">
        <f t="shared" ca="1" si="106"/>
        <v>2034466.4080750858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2034466.4080750858</v>
      </c>
      <c r="J1132" s="444">
        <f t="array" ref="J1132">IFERROR(INDEX('Retirement Calculator'!J:J,MATCH('Isaac 401k'!N1132,'Retirement Calculator'!A:A,0),0),0)</f>
        <v>7820.4732791855868</v>
      </c>
      <c r="K1132" s="444">
        <f t="shared" ca="1" si="105"/>
        <v>8444.3580616495838</v>
      </c>
      <c r="L1132" s="444">
        <f t="shared" ca="1" si="106"/>
        <v>2035090.2928575499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2035090.2928575499</v>
      </c>
      <c r="J1133" s="444">
        <f t="array" ref="J1133">IFERROR(INDEX('Retirement Calculator'!J:J,MATCH('Isaac 401k'!N1133,'Retirement Calculator'!A:A,0),0),0)</f>
        <v>7820.4732791855868</v>
      </c>
      <c r="K1133" s="444">
        <f t="shared" ca="1" si="105"/>
        <v>8446.9575815765184</v>
      </c>
      <c r="L1133" s="444">
        <f t="shared" ca="1" si="106"/>
        <v>2035716.7771599407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2035716.7771599407</v>
      </c>
      <c r="J1134" s="444">
        <f t="array" ref="J1134">IFERROR(INDEX('Retirement Calculator'!J:J,MATCH('Isaac 401k'!N1134,'Retirement Calculator'!A:A,0),0),0)</f>
        <v>7820.4732791855868</v>
      </c>
      <c r="K1134" s="444">
        <f t="shared" ca="1" si="105"/>
        <v>8449.5679328364786</v>
      </c>
      <c r="L1134" s="444">
        <f t="shared" ca="1" si="106"/>
        <v>2036345.8718135916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2036345.8718135916</v>
      </c>
      <c r="J1135" s="444">
        <f t="array" ref="J1135">IFERROR(INDEX('Retirement Calculator'!J:J,MATCH('Isaac 401k'!N1135,'Retirement Calculator'!A:A,0),0),0)</f>
        <v>7820.4732791855868</v>
      </c>
      <c r="K1135" s="444">
        <f t="shared" ca="1" si="105"/>
        <v>8452.1891605600231</v>
      </c>
      <c r="L1135" s="444">
        <f t="shared" ca="1" si="106"/>
        <v>2036977.587694966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2036977.587694966</v>
      </c>
      <c r="J1136" s="444">
        <f t="array" ref="J1136">IFERROR(INDEX('Retirement Calculator'!J:J,MATCH('Isaac 401k'!N1136,'Retirement Calculator'!A:A,0),0),0)</f>
        <v>7820.4732791855868</v>
      </c>
      <c r="K1136" s="444">
        <f t="shared" ca="1" si="105"/>
        <v>8454.8213100657504</v>
      </c>
      <c r="L1136" s="444">
        <f t="shared" ca="1" si="106"/>
        <v>2037611.9357258461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2037611.9357258461</v>
      </c>
      <c r="J1137" s="444">
        <f t="array" ref="J1137">IFERROR(INDEX('Retirement Calculator'!J:J,MATCH('Isaac 401k'!N1137,'Retirement Calculator'!A:A,0),0),0)</f>
        <v>7820.4732791855868</v>
      </c>
      <c r="K1137" s="444">
        <f t="shared" ca="1" si="105"/>
        <v>8457.4644268610846</v>
      </c>
      <c r="L1137" s="444">
        <f t="shared" ca="1" si="106"/>
        <v>2038248.9268735216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2038248.9268735216</v>
      </c>
      <c r="J1138" s="444">
        <f t="array" ref="J1138">IFERROR(INDEX('Retirement Calculator'!J:J,MATCH('Isaac 401k'!N1138,'Retirement Calculator'!A:A,0),0),0)</f>
        <v>7820.4732791855868</v>
      </c>
      <c r="K1138" s="444">
        <f t="shared" ca="1" si="105"/>
        <v>8460.1185566430686</v>
      </c>
      <c r="L1138" s="444">
        <f t="shared" ca="1" si="106"/>
        <v>2038888.5721509792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2038888.5721509792</v>
      </c>
      <c r="J1139" s="444">
        <f t="array" ref="J1139">IFERROR(INDEX('Retirement Calculator'!J:J,MATCH('Isaac 401k'!N1139,'Retirement Calculator'!A:A,0),0),0)</f>
        <v>7820.4732791855868</v>
      </c>
      <c r="K1139" s="444">
        <f t="shared" ca="1" si="105"/>
        <v>8462.7837452991407</v>
      </c>
      <c r="L1139" s="444">
        <f t="shared" ca="1" si="106"/>
        <v>2039530.8826170927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2039530.8826170927</v>
      </c>
      <c r="J1140" s="444">
        <f t="array" ref="J1140">IFERROR(INDEX('Retirement Calculator'!J:J,MATCH('Isaac 401k'!N1140,'Retirement Calculator'!A:A,0),0),0)</f>
        <v>7820.4732791855868</v>
      </c>
      <c r="K1140" s="444">
        <f t="shared" ca="1" si="105"/>
        <v>8465.460038907946</v>
      </c>
      <c r="L1140" s="444">
        <f t="shared" ca="1" si="106"/>
        <v>2040175.8693768152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2040175.8693768152</v>
      </c>
      <c r="J1141" s="444">
        <f t="array" ref="J1141">IFERROR(INDEX('Retirement Calculator'!J:J,MATCH('Isaac 401k'!N1141,'Retirement Calculator'!A:A,0),0),0)</f>
        <v>7820.4732791855868</v>
      </c>
      <c r="K1141" s="444">
        <f t="shared" ca="1" si="105"/>
        <v>8468.1474837401238</v>
      </c>
      <c r="L1141" s="444">
        <f t="shared" ca="1" si="106"/>
        <v>2040823.5435813698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2040823.5435813698</v>
      </c>
      <c r="J1142" s="444">
        <f t="array" ref="J1142">IFERROR(INDEX('Retirement Calculator'!J:J,MATCH('Isaac 401k'!N1142,'Retirement Calculator'!A:A,0),0),0)</f>
        <v>7820.4732791855868</v>
      </c>
      <c r="K1142" s="444">
        <f t="shared" ca="1" si="105"/>
        <v>8470.8461262591009</v>
      </c>
      <c r="L1142" s="444">
        <f t="shared" ca="1" si="106"/>
        <v>2041473.9164284433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2041473.9164284433</v>
      </c>
      <c r="J1143" s="444">
        <f t="array" ref="J1143">IFERROR(INDEX('Retirement Calculator'!J:J,MATCH('Isaac 401k'!N1143,'Retirement Calculator'!A:A,0),0),0)</f>
        <v>7820.4732791855868</v>
      </c>
      <c r="K1143" s="444">
        <f t="shared" ca="1" si="105"/>
        <v>8473.5560131219063</v>
      </c>
      <c r="L1143" s="444">
        <f t="shared" ca="1" si="106"/>
        <v>2042126.9991623797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2042126.9991623797</v>
      </c>
      <c r="J1144" s="444">
        <f t="array" ref="J1144">IFERROR(INDEX('Retirement Calculator'!J:J,MATCH('Isaac 401k'!N1144,'Retirement Calculator'!A:A,0),0),0)</f>
        <v>7820.4732791855868</v>
      </c>
      <c r="K1144" s="444">
        <f t="shared" ca="1" si="105"/>
        <v>8476.2771911799755</v>
      </c>
      <c r="L1144" s="444">
        <f t="shared" ca="1" si="106"/>
        <v>2042782.8030743741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2042782.8030743741</v>
      </c>
      <c r="J1145" s="444">
        <f t="array" ref="J1145">IFERROR(INDEX('Retirement Calculator'!J:J,MATCH('Isaac 401k'!N1145,'Retirement Calculator'!A:A,0),0),0)</f>
        <v>7820.4732791855868</v>
      </c>
      <c r="K1145" s="444">
        <f t="shared" ca="1" si="105"/>
        <v>8479.0097074799523</v>
      </c>
      <c r="L1145" s="444">
        <f t="shared" ca="1" si="106"/>
        <v>2043441.3395026685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2043441.3395026685</v>
      </c>
      <c r="J1146" s="444">
        <f t="array" ref="J1146">IFERROR(INDEX('Retirement Calculator'!J:J,MATCH('Isaac 401k'!N1146,'Retirement Calculator'!A:A,0),0),0)</f>
        <v>7820.4732791855868</v>
      </c>
      <c r="K1146" s="444">
        <f t="shared" ca="1" si="105"/>
        <v>8481.7536092645114</v>
      </c>
      <c r="L1146" s="444">
        <f t="shared" ca="1" si="106"/>
        <v>2044102.6198327474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2044102.6198327474</v>
      </c>
      <c r="J1147" s="444">
        <f t="array" ref="J1147">IFERROR(INDEX('Retirement Calculator'!J:J,MATCH('Isaac 401k'!N1147,'Retirement Calculator'!A:A,0),0),0)</f>
        <v>7820.4732791855868</v>
      </c>
      <c r="K1147" s="444">
        <f t="shared" ca="1" si="105"/>
        <v>8484.5089439731728</v>
      </c>
      <c r="L1147" s="444">
        <f t="shared" ca="1" si="106"/>
        <v>2044766.6554975349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2044766.6554975349</v>
      </c>
      <c r="J1148" s="444">
        <f t="array" ref="J1148">IFERROR(INDEX('Retirement Calculator'!J:J,MATCH('Isaac 401k'!N1148,'Retirement Calculator'!A:A,0),0),0)</f>
        <v>7820.4732791855868</v>
      </c>
      <c r="K1148" s="444">
        <f t="shared" ca="1" si="105"/>
        <v>8487.2757592431226</v>
      </c>
      <c r="L1148" s="444">
        <f t="shared" ca="1" si="106"/>
        <v>2045433.4579775925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2045433.4579775925</v>
      </c>
      <c r="J1149" s="444">
        <f t="array" ref="J1149">IFERROR(INDEX('Retirement Calculator'!J:J,MATCH('Isaac 401k'!N1149,'Retirement Calculator'!A:A,0),0),0)</f>
        <v>7820.4732791855868</v>
      </c>
      <c r="K1149" s="444">
        <f t="shared" ca="1" si="105"/>
        <v>8490.0541029100277</v>
      </c>
      <c r="L1149" s="444">
        <f t="shared" ca="1" si="106"/>
        <v>2046103.0388013169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2046103.0388013169</v>
      </c>
      <c r="J1150" s="444">
        <f t="array" ref="J1150">IFERROR(INDEX('Retirement Calculator'!J:J,MATCH('Isaac 401k'!N1150,'Retirement Calculator'!A:A,0),0),0)</f>
        <v>7820.4732791855868</v>
      </c>
      <c r="K1150" s="444">
        <f t="shared" ca="1" si="105"/>
        <v>8492.84402300888</v>
      </c>
      <c r="L1150" s="444">
        <f t="shared" ca="1" si="106"/>
        <v>2046775.4095451401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2046775.4095451401</v>
      </c>
      <c r="J1151" s="444">
        <f t="array" ref="J1151">IFERROR(INDEX('Retirement Calculator'!J:J,MATCH('Isaac 401k'!N1151,'Retirement Calculator'!A:A,0),0),0)</f>
        <v>7820.4732791855868</v>
      </c>
      <c r="K1151" s="444">
        <f t="shared" ca="1" si="105"/>
        <v>8495.6455677748108</v>
      </c>
      <c r="L1151" s="444">
        <f t="shared" ca="1" si="106"/>
        <v>2047450.5818337293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2047450.5818337293</v>
      </c>
      <c r="J1152" s="444">
        <f t="array" ref="J1152">IFERROR(INDEX('Retirement Calculator'!J:J,MATCH('Isaac 401k'!N1152,'Retirement Calculator'!A:A,0),0),0)</f>
        <v>7820.4732791855868</v>
      </c>
      <c r="K1152" s="444">
        <f t="shared" ca="1" si="105"/>
        <v>8498.4587856439321</v>
      </c>
      <c r="L1152" s="444">
        <f t="shared" ca="1" si="106"/>
        <v>2048128.5673401877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2048128.5673401877</v>
      </c>
      <c r="J1153" s="444">
        <f t="array" ref="J1153">IFERROR(INDEX('Retirement Calculator'!J:J,MATCH('Isaac 401k'!N1153,'Retirement Calculator'!A:A,0),0),0)</f>
        <v>7820.4732791855868</v>
      </c>
      <c r="K1153" s="444">
        <f t="shared" ca="1" si="105"/>
        <v>8501.2837252541758</v>
      </c>
      <c r="L1153" s="444">
        <f t="shared" ca="1" si="106"/>
        <v>2048809.3777862564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2048809.3777862564</v>
      </c>
      <c r="J1154" s="444">
        <f t="array" ref="J1154">IFERROR(INDEX('Retirement Calculator'!J:J,MATCH('Isaac 401k'!N1154,'Retirement Calculator'!A:A,0),0),0)</f>
        <v>7820.4732791855868</v>
      </c>
      <c r="K1154" s="444">
        <f t="shared" ca="1" si="105"/>
        <v>8504.1204354461279</v>
      </c>
      <c r="L1154" s="444">
        <f t="shared" ca="1" si="106"/>
        <v>2049493.0249425168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2049493.0249425168</v>
      </c>
      <c r="J1155" s="444">
        <f t="array" ref="J1155">IFERROR(INDEX('Retirement Calculator'!J:J,MATCH('Isaac 401k'!N1155,'Retirement Calculator'!A:A,0),0),0)</f>
        <v>7820.4732791855868</v>
      </c>
      <c r="K1155" s="444">
        <f t="shared" ca="1" si="105"/>
        <v>8506.9689652638808</v>
      </c>
      <c r="L1155" s="444">
        <f t="shared" ca="1" si="106"/>
        <v>2050179.520628595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2050179.520628595</v>
      </c>
      <c r="J1156" s="444">
        <f t="array" ref="J1156">IFERROR(INDEX('Retirement Calculator'!J:J,MATCH('Isaac 401k'!N1156,'Retirement Calculator'!A:A,0),0),0)</f>
        <v>7820.4732791855868</v>
      </c>
      <c r="K1156" s="444">
        <f t="shared" ca="1" si="105"/>
        <v>8509.8293639558724</v>
      </c>
      <c r="L1156" s="444">
        <f t="shared" ca="1" si="106"/>
        <v>2050868.8767133653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2050868.8767133653</v>
      </c>
      <c r="J1157" s="444">
        <f t="array" ref="J1157">IFERROR(INDEX('Retirement Calculator'!J:J,MATCH('Isaac 401k'!N1157,'Retirement Calculator'!A:A,0),0),0)</f>
        <v>7820.4732791855868</v>
      </c>
      <c r="K1157" s="444">
        <f t="shared" ca="1" si="105"/>
        <v>8512.7016809757479</v>
      </c>
      <c r="L1157" s="444">
        <f t="shared" ca="1" si="106"/>
        <v>2051561.1051151555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2051561.1051151555</v>
      </c>
      <c r="J1158" s="444">
        <f t="array" ref="J1158">IFERROR(INDEX('Retirement Calculator'!J:J,MATCH('Isaac 401k'!N1158,'Retirement Calculator'!A:A,0),0),0)</f>
        <v>7820.4732791855868</v>
      </c>
      <c r="K1158" s="444">
        <f t="shared" ca="1" si="105"/>
        <v>8515.5859659832058</v>
      </c>
      <c r="L1158" s="444">
        <f t="shared" ca="1" si="106"/>
        <v>2052256.217801953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2052256.217801953</v>
      </c>
      <c r="J1159" s="444">
        <f t="array" ref="J1159">IFERROR(INDEX('Retirement Calculator'!J:J,MATCH('Isaac 401k'!N1159,'Retirement Calculator'!A:A,0),0),0)</f>
        <v>7820.4732791855868</v>
      </c>
      <c r="K1159" s="444">
        <f t="shared" ca="1" si="105"/>
        <v>8518.4822688448639</v>
      </c>
      <c r="L1159" s="444">
        <f t="shared" ca="1" si="106"/>
        <v>2052954.2267916123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2052954.2267916123</v>
      </c>
      <c r="J1160" s="444">
        <f t="array" ref="J1160">IFERROR(INDEX('Retirement Calculator'!J:J,MATCH('Isaac 401k'!N1160,'Retirement Calculator'!A:A,0),0),0)</f>
        <v>7820.4732791855868</v>
      </c>
      <c r="K1160" s="444">
        <f t="shared" ca="1" si="105"/>
        <v>8521.3906396351122</v>
      </c>
      <c r="L1160" s="444">
        <f t="shared" ca="1" si="106"/>
        <v>2053655.1441520618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2053655.1441520618</v>
      </c>
      <c r="J1161" s="444">
        <f t="array" ref="J1161">IFERROR(INDEX('Retirement Calculator'!J:J,MATCH('Isaac 401k'!N1161,'Retirement Calculator'!A:A,0),0),0)</f>
        <v>7820.4732791855868</v>
      </c>
      <c r="K1161" s="444">
        <f t="shared" ca="1" si="105"/>
        <v>8524.3111286369858</v>
      </c>
      <c r="L1161" s="444">
        <f t="shared" ca="1" si="106"/>
        <v>2054358.9820015132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2054358.9820015132</v>
      </c>
      <c r="J1162" s="444">
        <f t="array" ref="J1162">IFERROR(INDEX('Retirement Calculator'!J:J,MATCH('Isaac 401k'!N1162,'Retirement Calculator'!A:A,0),0),0)</f>
        <v>7820.4732791855868</v>
      </c>
      <c r="K1162" s="444">
        <f t="shared" ca="1" si="105"/>
        <v>8527.2437863430314</v>
      </c>
      <c r="L1162" s="444">
        <f t="shared" ca="1" si="106"/>
        <v>2055065.7525086708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2055065.7525086708</v>
      </c>
      <c r="J1163" s="444">
        <f t="array" ref="J1163">IFERROR(INDEX('Retirement Calculator'!J:J,MATCH('Isaac 401k'!N1163,'Retirement Calculator'!A:A,0),0),0)</f>
        <v>7820.4732791855868</v>
      </c>
      <c r="K1163" s="444">
        <f t="shared" ca="1" si="105"/>
        <v>8530.1886634561888</v>
      </c>
      <c r="L1163" s="444">
        <f t="shared" ca="1" si="106"/>
        <v>2055775.4678929413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2055775.4678929413</v>
      </c>
      <c r="J1164" s="444">
        <f t="array" ref="J1164">IFERROR(INDEX('Retirement Calculator'!J:J,MATCH('Isaac 401k'!N1164,'Retirement Calculator'!A:A,0),0),0)</f>
        <v>7820.4732791855868</v>
      </c>
      <c r="K1164" s="444">
        <f t="shared" ca="1" si="105"/>
        <v>8533.1458108906481</v>
      </c>
      <c r="L1164" s="444">
        <f t="shared" ca="1" si="106"/>
        <v>2056488.1404246464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2056488.1404246464</v>
      </c>
      <c r="J1165" s="444">
        <f t="array" ref="J1165">IFERROR(INDEX('Retirement Calculator'!J:J,MATCH('Isaac 401k'!N1165,'Retirement Calculator'!A:A,0),0),0)</f>
        <v>7820.4732791855868</v>
      </c>
      <c r="K1165" s="444">
        <f t="shared" ca="1" si="105"/>
        <v>8536.1152797727536</v>
      </c>
      <c r="L1165" s="444">
        <f t="shared" ca="1" si="106"/>
        <v>2057203.7824252336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2057203.7824252336</v>
      </c>
      <c r="J1166" s="444">
        <f t="array" ref="J1166">IFERROR(INDEX('Retirement Calculator'!J:J,MATCH('Isaac 401k'!N1166,'Retirement Calculator'!A:A,0),0),0)</f>
        <v>7820.4732791855868</v>
      </c>
      <c r="K1166" s="444">
        <f t="shared" ca="1" si="105"/>
        <v>8539.097121441866</v>
      </c>
      <c r="L1166" s="444">
        <f t="shared" ca="1" si="106"/>
        <v>2057922.40626749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2057922.40626749</v>
      </c>
      <c r="J1167" s="444">
        <f t="array" ref="J1167">IFERROR(INDEX('Retirement Calculator'!J:J,MATCH('Isaac 401k'!N1167,'Retirement Calculator'!A:A,0),0),0)</f>
        <v>7820.4732791855868</v>
      </c>
      <c r="K1167" s="444">
        <f t="shared" ca="1" si="105"/>
        <v>8542.091387451268</v>
      </c>
      <c r="L1167" s="444">
        <f t="shared" ca="1" si="106"/>
        <v>2058644.0243757556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2058644.0243757556</v>
      </c>
      <c r="J1168" s="444">
        <f t="array" ref="J1168">IFERROR(INDEX('Retirement Calculator'!J:J,MATCH('Isaac 401k'!N1168,'Retirement Calculator'!A:A,0),0),0)</f>
        <v>7820.4732791855868</v>
      </c>
      <c r="K1168" s="444">
        <f t="shared" ca="1" si="105"/>
        <v>8545.0981295690417</v>
      </c>
      <c r="L1168" s="444">
        <f t="shared" ca="1" si="106"/>
        <v>2059368.6492261391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2059368.6492261391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8580.7027051089117</v>
      </c>
      <c r="L1169" s="444">
        <f t="shared" ca="1" si="106"/>
        <v>2067949.3519312481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2067949.3519312481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8616.4556330468677</v>
      </c>
      <c r="L1170" s="444">
        <f t="shared" ca="1" si="106"/>
        <v>2076565.8075642949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2076565.8075642949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8652.357531517895</v>
      </c>
      <c r="L1171" s="444">
        <f t="shared" ca="1" si="106"/>
        <v>2085218.1650958129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2085218.1650958129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8688.4090212325518</v>
      </c>
      <c r="L1172" s="444">
        <f t="shared" ca="1" si="106"/>
        <v>2093906.5741170454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2093906.5741170454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8724.6107254876897</v>
      </c>
      <c r="L1173" s="444">
        <f t="shared" ca="1" si="106"/>
        <v>2102631.184842533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2102631.184842533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8760.9632701772207</v>
      </c>
      <c r="L1174" s="444">
        <f t="shared" ca="1" si="106"/>
        <v>2111392.1481127101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2111392.1481127101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8797.4672838029583</v>
      </c>
      <c r="L1175" s="444">
        <f t="shared" ca="1" si="106"/>
        <v>2120189.6153965131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2120189.6153965131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8834.1233974854713</v>
      </c>
      <c r="L1176" s="444">
        <f t="shared" ca="1" si="106"/>
        <v>2129023.7387939985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2129023.7387939985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8870.9322449749943</v>
      </c>
      <c r="L1177" s="444">
        <f t="shared" ca="1" si="106"/>
        <v>2137894.6710389736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2137894.6710389736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8907.8944626623907</v>
      </c>
      <c r="L1178" s="444">
        <f t="shared" ca="1" si="106"/>
        <v>2146802.5655016359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2146802.5655016359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8945.0106895901499</v>
      </c>
      <c r="L1179" s="444">
        <f t="shared" ca="1" si="106"/>
        <v>2155747.576191226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2155747.576191226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8982.2815674634421</v>
      </c>
      <c r="L1180" s="444">
        <f t="shared" ca="1" si="106"/>
        <v>2164729.8577586897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2164729.8577586897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9019.7077406612061</v>
      </c>
      <c r="L1181" s="444">
        <f t="shared" ca="1" si="106"/>
        <v>2173749.5654993509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2173749.5654993509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9057.2898562472947</v>
      </c>
      <c r="L1182" s="444">
        <f t="shared" ca="1" si="106"/>
        <v>2182806.855355598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2182806.855355598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9095.0285639816575</v>
      </c>
      <c r="L1183" s="444">
        <f t="shared" ca="1" si="106"/>
        <v>2191901.8839195799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2191901.8839195799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9132.9245163315827</v>
      </c>
      <c r="L1184" s="444">
        <f t="shared" ca="1" si="106"/>
        <v>2201034.8084359113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2201034.8084359113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9170.9783684829636</v>
      </c>
      <c r="L1185" s="444">
        <f t="shared" ca="1" si="106"/>
        <v>2210205.7868043943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2210205.7868043943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9209.1907783516435</v>
      </c>
      <c r="L1186" s="444">
        <f t="shared" ca="1" si="106"/>
        <v>2219414.9775827462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2219414.9775827462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9247.5624065947759</v>
      </c>
      <c r="L1187" s="444">
        <f t="shared" ca="1" si="106"/>
        <v>2228662.5399893411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2228662.5399893411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9286.0939166222543</v>
      </c>
      <c r="L1188" s="444">
        <f t="shared" ca="1" si="106"/>
        <v>2237948.6339059635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2237948.6339059635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9324.7859746081813</v>
      </c>
      <c r="L1189" s="444">
        <f t="shared" ca="1" si="106"/>
        <v>2247273.4198805718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2247273.4198805718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9363.6392495023829</v>
      </c>
      <c r="L1190" s="444">
        <f t="shared" ca="1" si="106"/>
        <v>2256637.059130074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2256637.059130074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9402.6544130419752</v>
      </c>
      <c r="L1191" s="444">
        <f t="shared" ca="1" si="106"/>
        <v>2266039.7135431161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2266039.7135431161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9441.8321397629843</v>
      </c>
      <c r="L1192" s="444">
        <f t="shared" ca="1" si="106"/>
        <v>2275481.5456828792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2275481.5456828792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9481.1731070119968</v>
      </c>
      <c r="L1193" s="444">
        <f t="shared" ca="1" si="106"/>
        <v>2284962.7187898913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2284962.7187898913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9520.6779949578813</v>
      </c>
      <c r="L1194" s="444">
        <f t="shared" ca="1" si="106"/>
        <v>2294483.396784849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2294483.396784849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9560.3474866035376</v>
      </c>
      <c r="L1195" s="444">
        <f t="shared" ca="1" si="106"/>
        <v>2304043.7442714525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2304043.7442714525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9600.1822677977179</v>
      </c>
      <c r="L1196" s="444">
        <f t="shared" ca="1" si="106"/>
        <v>2313643.9265392502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2313643.9265392502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9640.183027246876</v>
      </c>
      <c r="L1197" s="444">
        <f t="shared" ca="1" si="106"/>
        <v>2323284.1095664972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2323284.1095664972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9680.3504565270705</v>
      </c>
      <c r="L1198" s="444">
        <f t="shared" ca="1" si="106"/>
        <v>2332964.4600230241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2332964.4600230241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9720.685250095934</v>
      </c>
      <c r="L1199" s="444">
        <f t="shared" ca="1" si="106"/>
        <v>2342685.1452731201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2342685.1452731201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9761.1881053046673</v>
      </c>
      <c r="L1200" s="444">
        <f t="shared" ca="1" si="106"/>
        <v>2352446.3333784249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2352446.3333784249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9801.8597224101031</v>
      </c>
      <c r="L1201" s="444">
        <f t="shared" ca="1" si="106"/>
        <v>2362248.1931008352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2362248.1931008352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9842.7008045868133</v>
      </c>
      <c r="L1202" s="444">
        <f t="shared" ca="1" si="106"/>
        <v>2372090.8939054222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2372090.8939054222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9883.7120579392595</v>
      </c>
      <c r="L1203" s="444">
        <f t="shared" ca="1" si="106"/>
        <v>2381974.6059633614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2381974.6059633614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9924.8941915140058</v>
      </c>
      <c r="L1204" s="444">
        <f t="shared" ca="1" si="106"/>
        <v>2391899.5001548757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2391899.5001548757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9966.2479173119827</v>
      </c>
      <c r="L1205" s="444">
        <f t="shared" ca="1" si="106"/>
        <v>2401865.7480721879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2401865.7480721879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10007.773950300783</v>
      </c>
      <c r="L1206" s="444">
        <f t="shared" ca="1" si="106"/>
        <v>2411873.5220224885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2411873.5220224885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10049.473008427036</v>
      </c>
      <c r="L1207" s="444">
        <f t="shared" ca="1" si="106"/>
        <v>2421922.9950309154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2421922.9950309154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10091.345812628813</v>
      </c>
      <c r="L1208" s="444">
        <f t="shared" ca="1" si="106"/>
        <v>2432014.3408435443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2432014.3408435443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10133.393086848102</v>
      </c>
      <c r="L1209" s="444">
        <f t="shared" ca="1" si="106"/>
        <v>2442147.7339303927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2442147.7339303927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10175.615558043302</v>
      </c>
      <c r="L1210" s="444">
        <f t="shared" ca="1" si="106"/>
        <v>2452323.3494884358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2452323.3494884358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10218.013956201816</v>
      </c>
      <c r="L1211" s="444">
        <f t="shared" ca="1" si="106"/>
        <v>2462541.3634446375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2462541.3634446375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10260.589014352656</v>
      </c>
      <c r="L1212" s="444">
        <f t="shared" ca="1" si="106"/>
        <v>2472801.9524589903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2472801.9524589903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10303.341468579127</v>
      </c>
      <c r="L1213" s="444">
        <f t="shared" ca="1" si="106"/>
        <v>2483105.2939275694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2483105.2939275694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10346.27205803154</v>
      </c>
      <c r="L1214" s="444">
        <f t="shared" ca="1" si="106"/>
        <v>2493451.5659856009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2493451.5659856009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10389.381524940003</v>
      </c>
      <c r="L1215" s="444">
        <f t="shared" ca="1" si="106"/>
        <v>2503840.947510541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2503840.947510541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10432.670614627254</v>
      </c>
      <c r="L1216" s="444">
        <f t="shared" ca="1" si="106"/>
        <v>2514273.6181251681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2514273.6181251681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10476.140075521535</v>
      </c>
      <c r="L1217" s="444">
        <f t="shared" ca="1" si="106"/>
        <v>2524749.7582006897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2524749.7582006897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10519.790659169541</v>
      </c>
      <c r="L1218" s="444">
        <f t="shared" ca="1" si="106"/>
        <v>2535269.5488598594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2535269.5488598594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10563.623120249415</v>
      </c>
      <c r="L1219" s="444">
        <f t="shared" ca="1" si="106"/>
        <v>2545833.1719801086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2545833.1719801086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10607.638216583786</v>
      </c>
      <c r="L1220" s="444">
        <f t="shared" ca="1" si="106"/>
        <v>2556440.8101966926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2556440.8101966926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10651.836709152885</v>
      </c>
      <c r="L1221" s="444">
        <f t="shared" ca="1" si="106"/>
        <v>2567092.6469058455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2567092.6469058455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10696.219362107689</v>
      </c>
      <c r="L1222" s="444">
        <f t="shared" ca="1" si="106"/>
        <v>2577788.8662679531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2577788.8662679531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10740.786942783137</v>
      </c>
      <c r="L1223" s="444">
        <f t="shared" ca="1" si="106"/>
        <v>2588529.6532107363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2588529.6532107363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10785.540221711401</v>
      </c>
      <c r="L1224" s="444">
        <f t="shared" ca="1" si="106"/>
        <v>2599315.193432448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2599315.193432448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10830.479972635199</v>
      </c>
      <c r="L1225" s="444">
        <f t="shared" ca="1" si="106"/>
        <v>2610145.6734050834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2610145.6734050834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10875.60697252118</v>
      </c>
      <c r="L1226" s="444">
        <f t="shared" ca="1" si="106"/>
        <v>2621021.2803776045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2621021.2803776045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10920.922001573352</v>
      </c>
      <c r="L1227" s="444">
        <f t="shared" ca="1" si="106"/>
        <v>2631942.2023791778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2631942.2023791778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10966.425843246574</v>
      </c>
      <c r="L1228" s="444">
        <f t="shared" ca="1" si="106"/>
        <v>2642908.6282224245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2642908.6282224245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11012.119284260101</v>
      </c>
      <c r="L1229" s="444">
        <f t="shared" ca="1" si="106"/>
        <v>2653920.7475066846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2653920.7475066846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11058.003114611185</v>
      </c>
      <c r="L1230" s="444">
        <f t="shared" ca="1" si="106"/>
        <v>2664978.750621296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2664978.750621296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11104.078127588733</v>
      </c>
      <c r="L1231" s="444">
        <f t="shared" ca="1" si="106"/>
        <v>2676082.8287488846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2676082.8287488846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11150.34511978702</v>
      </c>
      <c r="L1232" s="444">
        <f t="shared" ca="1" si="106"/>
        <v>2687233.1738686715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2687233.1738686715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11196.804891119464</v>
      </c>
      <c r="L1233" s="444">
        <f t="shared" ca="1" si="106"/>
        <v>2698429.9787597908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2698429.9787597908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11243.458244832462</v>
      </c>
      <c r="L1234" s="444">
        <f t="shared" ca="1" si="106"/>
        <v>2709673.437004623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2709673.437004623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11290.305987519263</v>
      </c>
      <c r="L1235" s="444">
        <f t="shared" ca="1" si="106"/>
        <v>2720963.7429921422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2720963.7429921422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11337.348929133927</v>
      </c>
      <c r="L1236" s="444">
        <f t="shared" ca="1" si="106"/>
        <v>2732301.0919212759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2732301.0919212759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11384.587883005317</v>
      </c>
      <c r="L1237" s="444">
        <f t="shared" ca="1" si="106"/>
        <v>2743685.6798042813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2743685.6798042813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11432.023665851171</v>
      </c>
      <c r="L1238" s="444">
        <f t="shared" ca="1" si="106"/>
        <v>2755117.7034701323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2755117.7034701323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11479.657097792218</v>
      </c>
      <c r="L1239" s="444">
        <f t="shared" ca="1" si="106"/>
        <v>2766597.3605679246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2766597.3605679246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11527.489002366352</v>
      </c>
      <c r="L1240" s="444">
        <f t="shared" ca="1" si="106"/>
        <v>2778124.8495702911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2778124.8495702911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11575.52020654288</v>
      </c>
      <c r="L1241" s="444">
        <f t="shared" ca="1" si="106"/>
        <v>2789700.3697768338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2789700.3697768338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11623.751540736808</v>
      </c>
      <c r="L1242" s="444">
        <f t="shared" ca="1" si="106"/>
        <v>2801324.1213175706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2801324.1213175706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11672.18383882321</v>
      </c>
      <c r="L1243" s="444">
        <f t="shared" ca="1" si="106"/>
        <v>2812996.3051563939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2812996.3051563939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11720.817938151642</v>
      </c>
      <c r="L1244" s="444">
        <f t="shared" ca="1" si="106"/>
        <v>2824717.1230945457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2824717.1230945457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11769.654679560606</v>
      </c>
      <c r="L1245" s="444">
        <f t="shared" ca="1" si="106"/>
        <v>2836486.7777741062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2836486.7777741062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11818.69490739211</v>
      </c>
      <c r="L1246" s="444">
        <f t="shared" ca="1" si="106"/>
        <v>2848305.4726814982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2848305.4726814982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11867.939469506242</v>
      </c>
      <c r="L1247" s="444">
        <f t="shared" ca="1" si="106"/>
        <v>2860173.4121510042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2860173.4121510042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11917.389217295851</v>
      </c>
      <c r="L1248" s="444">
        <f t="shared" ca="1" si="106"/>
        <v>2872090.8013682999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2872090.8013682999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11967.045005701249</v>
      </c>
      <c r="L1249" s="444">
        <f t="shared" ca="1" si="106"/>
        <v>2884057.8463740014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2884057.8463740014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12016.907693225006</v>
      </c>
      <c r="L1250" s="444">
        <f t="shared" ca="1" si="106"/>
        <v>2896074.7540672263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2896074.7540672263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12066.978141946776</v>
      </c>
      <c r="L1251" s="444">
        <f t="shared" ca="1" si="106"/>
        <v>2908141.732209173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2908141.732209173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12117.257217538221</v>
      </c>
      <c r="L1252" s="444">
        <f t="shared" ca="1" si="106"/>
        <v>2920258.9894267111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2920258.9894267111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12167.745789277962</v>
      </c>
      <c r="L1253" s="444">
        <f t="shared" ca="1" si="106"/>
        <v>2932426.7352159889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2932426.7352159889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12218.44473006662</v>
      </c>
      <c r="L1254" s="444">
        <f t="shared" ca="1" si="106"/>
        <v>2944645.1799460556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2944645.1799460556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12269.354916441898</v>
      </c>
      <c r="L1255" s="444">
        <f t="shared" ca="1" si="106"/>
        <v>2956914.5348624974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2956914.5348624974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12320.47722859374</v>
      </c>
      <c r="L1256" s="444">
        <f t="shared" ca="1" si="106"/>
        <v>2969235.0120910909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2969235.0120910909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12371.812550379545</v>
      </c>
      <c r="L1257" s="444">
        <f t="shared" ca="1" si="106"/>
        <v>2981606.8246414703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2981606.8246414703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12423.361769339459</v>
      </c>
      <c r="L1258" s="444">
        <f t="shared" ca="1" si="106"/>
        <v>2994030.1864108099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2994030.1864108099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12475.125776711708</v>
      </c>
      <c r="L1259" s="444">
        <f t="shared" ca="1" si="106"/>
        <v>3006505.3121875217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3006505.3121875217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12527.105467448007</v>
      </c>
      <c r="L1260" s="444">
        <f t="shared" ca="1" si="106"/>
        <v>3019032.4176549697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3019032.4176549697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12579.301740229041</v>
      </c>
      <c r="L1261" s="444">
        <f t="shared" ca="1" si="106"/>
        <v>3031611.7193951989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3031611.7193951989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12631.715497479996</v>
      </c>
      <c r="L1262" s="444">
        <f t="shared" ca="1" si="106"/>
        <v>3044243.4348926786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3044243.4348926786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12684.34764538616</v>
      </c>
      <c r="L1263" s="444">
        <f t="shared" ca="1" si="106"/>
        <v>3056927.7825380648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3056927.7825380648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12737.199093908603</v>
      </c>
      <c r="L1264" s="444">
        <f t="shared" ca="1" si="106"/>
        <v>3069664.9816319733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3069664.9816319733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12790.270756799888</v>
      </c>
      <c r="L1265" s="444">
        <f t="shared" ca="1" si="106"/>
        <v>3082455.252388773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3082455.252388773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12843.563551619887</v>
      </c>
      <c r="L1266" s="444">
        <f t="shared" ca="1" si="106"/>
        <v>3095298.8159403931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3095298.8159403931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12897.078399751637</v>
      </c>
      <c r="L1267" s="444">
        <f t="shared" ca="1" si="106"/>
        <v>3108195.8943401449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3108195.8943401449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12950.81622641727</v>
      </c>
      <c r="L1268" s="444">
        <f t="shared" ca="1" si="106"/>
        <v>3121146.7105665621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3121146.7105665621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13004.777960694009</v>
      </c>
      <c r="L1269" s="444">
        <f t="shared" ca="1" si="106"/>
        <v>3134151.4885272561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3134151.4885272561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13058.964535530233</v>
      </c>
      <c r="L1270" s="444">
        <f t="shared" ca="1" si="106"/>
        <v>3147210.4530627863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3147210.4530627863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13113.376887761609</v>
      </c>
      <c r="L1271" s="444">
        <f t="shared" ca="1" si="106"/>
        <v>3160323.8299505478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3160323.8299505478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13168.015958127282</v>
      </c>
      <c r="L1272" s="444">
        <f t="shared" ca="1" si="106"/>
        <v>3173491.8459086749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3173491.8459086749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13222.882691286146</v>
      </c>
      <c r="L1273" s="444">
        <f t="shared" ca="1" si="106"/>
        <v>3186714.7285999609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3186714.7285999609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13277.97803583317</v>
      </c>
      <c r="L1274" s="444">
        <f t="shared" ca="1" si="106"/>
        <v>3199992.7066357941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3199992.7066357941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13333.302944315808</v>
      </c>
      <c r="L1275" s="444">
        <f t="shared" ca="1" si="106"/>
        <v>3213326.0095801097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3213326.0095801097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13388.858373250458</v>
      </c>
      <c r="L1276" s="444">
        <f t="shared" ca="1" si="106"/>
        <v>3226714.8679533601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3226714.8679533601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13444.645283139</v>
      </c>
      <c r="L1277" s="444">
        <f t="shared" ca="1" si="106"/>
        <v>3240159.5132364989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3240159.5132364989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13500.664638485412</v>
      </c>
      <c r="L1278" s="444">
        <f t="shared" ca="1" si="106"/>
        <v>3253660.1778749842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3253660.1778749842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13556.917407812434</v>
      </c>
      <c r="L1279" s="444">
        <f t="shared" ca="1" si="106"/>
        <v>3267217.0952827968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3267217.0952827968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13613.404563678318</v>
      </c>
      <c r="L1280" s="444">
        <f t="shared" ca="1" si="106"/>
        <v>3280830.4998464752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3280830.4998464752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13670.127082693647</v>
      </c>
      <c r="L1281" s="444">
        <f t="shared" ca="1" si="106"/>
        <v>3294500.6269291691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3294500.6269291691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13727.085945538201</v>
      </c>
      <c r="L1282" s="444">
        <f t="shared" ca="1" si="106"/>
        <v>3308227.7128747073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3308227.7128747073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13784.282136977947</v>
      </c>
      <c r="L1283" s="444">
        <f t="shared" ref="L1283:L1537" ca="1" si="127">I1283-J1283+K1283</f>
        <v>3322011.9950116854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3322011.9950116854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13841.716645882021</v>
      </c>
      <c r="L1284" s="444">
        <f t="shared" ca="1" si="127"/>
        <v>3335853.7116575674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3335853.7116575674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13899.390465239863</v>
      </c>
      <c r="L1285" s="444">
        <f t="shared" ca="1" si="127"/>
        <v>3349753.1021228074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3349753.1021228074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13957.304592178363</v>
      </c>
      <c r="L1286" s="444">
        <f t="shared" ca="1" si="127"/>
        <v>3363710.4067149856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3363710.4067149856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14015.460027979107</v>
      </c>
      <c r="L1287" s="444">
        <f t="shared" ca="1" si="127"/>
        <v>3377725.8667429648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3377725.8667429648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14073.857778095686</v>
      </c>
      <c r="L1288" s="444">
        <f t="shared" ca="1" si="127"/>
        <v>3391799.7245210605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3391799.7245210605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14132.498852171087</v>
      </c>
      <c r="L1289" s="444">
        <f t="shared" ca="1" si="127"/>
        <v>3405932.2233732315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3405932.2233732315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14191.38426405513</v>
      </c>
      <c r="L1290" s="444">
        <f t="shared" ca="1" si="127"/>
        <v>3420123.6076372867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3420123.6076372867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14250.515031822028</v>
      </c>
      <c r="L1291" s="444">
        <f t="shared" ca="1" si="127"/>
        <v>3434374.1226691087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3434374.1226691087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14309.892177787955</v>
      </c>
      <c r="L1292" s="444">
        <f t="shared" ca="1" si="127"/>
        <v>3448684.0148468968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3448684.0148468968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14369.516728528737</v>
      </c>
      <c r="L1293" s="444">
        <f t="shared" ca="1" si="127"/>
        <v>3463053.5315754255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3463053.5315754255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14429.389714897607</v>
      </c>
      <c r="L1294" s="444">
        <f t="shared" ca="1" si="127"/>
        <v>3477482.9212903231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3477482.9212903231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14489.512172043014</v>
      </c>
      <c r="L1295" s="444">
        <f t="shared" ca="1" si="127"/>
        <v>3491972.433462366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3491972.433462366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14549.885139426522</v>
      </c>
      <c r="L1296" s="444">
        <f t="shared" ca="1" si="127"/>
        <v>3506522.3186017927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3506522.3186017927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14610.509660840802</v>
      </c>
      <c r="L1297" s="444">
        <f t="shared" ca="1" si="127"/>
        <v>3521132.8282626336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3521132.8282626336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14671.386784427639</v>
      </c>
      <c r="L1298" s="444">
        <f t="shared" ca="1" si="127"/>
        <v>3535804.2150470614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3535804.2150470614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14732.517562696092</v>
      </c>
      <c r="L1299" s="444">
        <f t="shared" ca="1" si="127"/>
        <v>3550536.7326097577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3550536.7326097577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14793.903052540656</v>
      </c>
      <c r="L1300" s="444">
        <f t="shared" ca="1" si="127"/>
        <v>3565330.6356622982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3565330.6356622982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14855.544315259576</v>
      </c>
      <c r="L1301" s="444">
        <f t="shared" ca="1" si="127"/>
        <v>3580186.1799775576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3580186.1799775576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14917.442416573156</v>
      </c>
      <c r="L1302" s="444">
        <f t="shared" ca="1" si="127"/>
        <v>3595103.6223941306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3595103.6223941306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14979.598426642213</v>
      </c>
      <c r="L1303" s="444">
        <f t="shared" ca="1" si="127"/>
        <v>3610083.2208207729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3610083.2208207729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15042.013420086554</v>
      </c>
      <c r="L1304" s="444">
        <f t="shared" ca="1" si="127"/>
        <v>3625125.2342408593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3625125.2342408593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15104.688476003581</v>
      </c>
      <c r="L1305" s="444">
        <f t="shared" ca="1" si="127"/>
        <v>3640229.922716863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3640229.922716863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15167.624677986927</v>
      </c>
      <c r="L1306" s="444">
        <f t="shared" ca="1" si="127"/>
        <v>3655397.5473948498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3655397.5473948498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15230.823114145207</v>
      </c>
      <c r="L1307" s="444">
        <f t="shared" ca="1" si="127"/>
        <v>3670628.3705089949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3670628.3705089949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15294.284877120812</v>
      </c>
      <c r="L1308" s="444">
        <f t="shared" ca="1" si="127"/>
        <v>3685922.6553861159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3685922.6553861159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15358.011064108818</v>
      </c>
      <c r="L1309" s="444">
        <f t="shared" ca="1" si="127"/>
        <v>3701280.6664502248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3701280.6664502248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15422.002776875934</v>
      </c>
      <c r="L1310" s="444">
        <f t="shared" ca="1" si="127"/>
        <v>3716702.6692271009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3716702.6692271009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15486.261121779587</v>
      </c>
      <c r="L1311" s="444">
        <f t="shared" ca="1" si="127"/>
        <v>3732188.9303488806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3732188.9303488806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15550.787209787</v>
      </c>
      <c r="L1312" s="444">
        <f t="shared" ca="1" si="127"/>
        <v>3747739.7175586675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3747739.7175586675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15615.582156494447</v>
      </c>
      <c r="L1313" s="444">
        <f t="shared" ca="1" si="127"/>
        <v>3763355.2997151618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3763355.2997151618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15680.647082146506</v>
      </c>
      <c r="L1314" s="444">
        <f t="shared" ca="1" si="127"/>
        <v>3779035.9467973085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3779035.9467973085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15745.983111655452</v>
      </c>
      <c r="L1315" s="444">
        <f t="shared" ca="1" si="127"/>
        <v>3794781.9299089639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3794781.9299089639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15811.591374620684</v>
      </c>
      <c r="L1316" s="444">
        <f t="shared" ca="1" si="127"/>
        <v>3810593.5212835846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3810593.5212835846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15877.473005348269</v>
      </c>
      <c r="L1317" s="444">
        <f t="shared" ca="1" si="127"/>
        <v>3826470.994288933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3826470.994288933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15943.629142870554</v>
      </c>
      <c r="L1318" s="444">
        <f t="shared" ca="1" si="127"/>
        <v>3842414.6234318037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3842414.6234318037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16010.060930965848</v>
      </c>
      <c r="L1319" s="444">
        <f t="shared" ca="1" si="127"/>
        <v>3858424.6843627696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3858424.6843627696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16076.769518178206</v>
      </c>
      <c r="L1320" s="444">
        <f t="shared" ca="1" si="127"/>
        <v>3874501.453880948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3874501.453880948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16143.756057837281</v>
      </c>
      <c r="L1321" s="444">
        <f t="shared" ca="1" si="127"/>
        <v>3890645.2099387855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3890645.2099387855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16211.021708078273</v>
      </c>
      <c r="L1322" s="444">
        <f t="shared" ca="1" si="127"/>
        <v>3906856.2316468637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3906856.2316468637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16278.567631861932</v>
      </c>
      <c r="L1323" s="444">
        <f t="shared" ca="1" si="127"/>
        <v>3923134.7992787259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3923134.7992787259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16346.394996994692</v>
      </c>
      <c r="L1324" s="444">
        <f t="shared" ca="1" si="127"/>
        <v>3939481.1942757205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3939481.1942757205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16414.504976148834</v>
      </c>
      <c r="L1325" s="444">
        <f t="shared" ca="1" si="127"/>
        <v>3955895.6992518692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3955895.6992518692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16482.898746882787</v>
      </c>
      <c r="L1326" s="444">
        <f t="shared" ca="1" si="127"/>
        <v>3972378.5979987518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3972378.5979987518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16551.577491661465</v>
      </c>
      <c r="L1327" s="444">
        <f t="shared" ca="1" si="127"/>
        <v>3988930.1754904133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3988930.1754904133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16620.542397876721</v>
      </c>
      <c r="L1328" s="444">
        <f t="shared" ca="1" si="127"/>
        <v>4005550.7178882901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4005550.7178882901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16689.794657867875</v>
      </c>
      <c r="L1329" s="444">
        <f t="shared" ca="1" si="127"/>
        <v>4022240.5125461579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4022240.5125461579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16759.335468942325</v>
      </c>
      <c r="L1330" s="444">
        <f t="shared" ca="1" si="127"/>
        <v>4038999.8480151002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4038999.8480151002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16829.166033396254</v>
      </c>
      <c r="L1331" s="444">
        <f t="shared" ca="1" si="127"/>
        <v>4055829.0140484963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4055829.0140484963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16899.287558535401</v>
      </c>
      <c r="L1332" s="444">
        <f t="shared" ca="1" si="127"/>
        <v>4072728.3016070318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4072728.3016070318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16969.701256695967</v>
      </c>
      <c r="L1333" s="444">
        <f t="shared" ca="1" si="127"/>
        <v>4089698.002863728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4089698.002863728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17040.408345265536</v>
      </c>
      <c r="L1334" s="444">
        <f t="shared" ca="1" si="127"/>
        <v>4106738.4112089933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4106738.4112089933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17111.410046704139</v>
      </c>
      <c r="L1335" s="444">
        <f t="shared" ca="1" si="127"/>
        <v>4123849.8212556974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4123849.8212556974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17182.707588565405</v>
      </c>
      <c r="L1336" s="444">
        <f t="shared" ca="1" si="127"/>
        <v>4141032.5288442629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4141032.5288442629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17254.30220351776</v>
      </c>
      <c r="L1337" s="444">
        <f t="shared" ca="1" si="127"/>
        <v>4158286.8310477808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4158286.8310477808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17326.195129365755</v>
      </c>
      <c r="L1338" s="444">
        <f t="shared" ca="1" si="127"/>
        <v>4175613.0261771465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4175613.0261771465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17398.387609071444</v>
      </c>
      <c r="L1339" s="444">
        <f t="shared" ca="1" si="127"/>
        <v>4193011.413786218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4193011.413786218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17470.880890775908</v>
      </c>
      <c r="L1340" s="444">
        <f t="shared" ca="1" si="127"/>
        <v>4210482.294676994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4210482.294676994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17543.676227820808</v>
      </c>
      <c r="L1341" s="444">
        <f t="shared" ca="1" si="127"/>
        <v>4228025.970904815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4228025.970904815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17616.774878770062</v>
      </c>
      <c r="L1342" s="444">
        <f t="shared" ca="1" si="127"/>
        <v>4245642.7457835851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4245642.7457835851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17690.178107431606</v>
      </c>
      <c r="L1343" s="444">
        <f t="shared" ca="1" si="127"/>
        <v>4263332.9238910163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4263332.9238910163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17763.887182879233</v>
      </c>
      <c r="L1344" s="444">
        <f t="shared" ca="1" si="127"/>
        <v>4281096.8110738955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4281096.8110738955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17837.903379474563</v>
      </c>
      <c r="L1345" s="444">
        <f t="shared" ca="1" si="127"/>
        <v>4298934.7144533703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4298934.7144533703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17912.227976889044</v>
      </c>
      <c r="L1346" s="444">
        <f t="shared" ca="1" si="127"/>
        <v>4316846.9424302597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4316846.9424302597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17986.862260126083</v>
      </c>
      <c r="L1347" s="444">
        <f t="shared" ca="1" si="127"/>
        <v>4334833.8046903862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4334833.8046903862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18061.807519543276</v>
      </c>
      <c r="L1348" s="444">
        <f t="shared" ca="1" si="127"/>
        <v>4352895.6122099292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4352895.6122099292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18137.065050874706</v>
      </c>
      <c r="L1349" s="444">
        <f t="shared" ca="1" si="127"/>
        <v>4371032.677260804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4371032.677260804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18212.636155253349</v>
      </c>
      <c r="L1350" s="444">
        <f t="shared" ca="1" si="127"/>
        <v>4389245.3134160573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4389245.3134160573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18288.522139233573</v>
      </c>
      <c r="L1351" s="444">
        <f t="shared" ca="1" si="127"/>
        <v>4407533.8355552908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4407533.8355552908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18364.724314813713</v>
      </c>
      <c r="L1352" s="444">
        <f t="shared" ca="1" si="127"/>
        <v>4425898.5598701043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4425898.5598701043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18441.243999458769</v>
      </c>
      <c r="L1353" s="444">
        <f t="shared" ca="1" si="127"/>
        <v>4444339.8038695632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4444339.8038695632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18518.082516123181</v>
      </c>
      <c r="L1354" s="444">
        <f t="shared" ca="1" si="127"/>
        <v>4462857.8863856867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4462857.8863856867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18595.241193273694</v>
      </c>
      <c r="L1355" s="444">
        <f t="shared" ca="1" si="127"/>
        <v>4481453.1275789607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4481453.1275789607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18672.721364912337</v>
      </c>
      <c r="L1356" s="444">
        <f t="shared" ca="1" si="127"/>
        <v>4500125.8489438733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4500125.8489438733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18750.524370599473</v>
      </c>
      <c r="L1357" s="444">
        <f t="shared" ca="1" si="127"/>
        <v>4518876.3733144728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4518876.3733144728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18828.651555476968</v>
      </c>
      <c r="L1358" s="444">
        <f t="shared" ca="1" si="127"/>
        <v>4537705.0248699496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4537705.0248699496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18907.104270291456</v>
      </c>
      <c r="L1359" s="444">
        <f t="shared" ca="1" si="127"/>
        <v>4556612.1291402411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4556612.1291402411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18985.883871417671</v>
      </c>
      <c r="L1360" s="444">
        <f t="shared" ca="1" si="127"/>
        <v>4575598.0130116586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4575598.0130116586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19064.99172088191</v>
      </c>
      <c r="L1361" s="444">
        <f t="shared" ca="1" si="127"/>
        <v>4594663.0047325408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4594663.0047325408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19144.429186385587</v>
      </c>
      <c r="L1362" s="444">
        <f t="shared" ca="1" si="127"/>
        <v>4613807.4339189259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4613807.4339189259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19224.197641328858</v>
      </c>
      <c r="L1363" s="444">
        <f t="shared" ca="1" si="127"/>
        <v>4633031.6315602548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4633031.6315602548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19304.298464834395</v>
      </c>
      <c r="L1364" s="444">
        <f t="shared" ca="1" si="127"/>
        <v>4652335.9300250895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4652335.9300250895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19384.733041771207</v>
      </c>
      <c r="L1365" s="444">
        <f t="shared" ca="1" si="127"/>
        <v>4671720.6630668603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4671720.6630668603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19465.502762778586</v>
      </c>
      <c r="L1366" s="444">
        <f t="shared" ca="1" si="127"/>
        <v>4691186.165829639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4691186.165829639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19546.609024290163</v>
      </c>
      <c r="L1367" s="444">
        <f t="shared" ca="1" si="127"/>
        <v>4710732.7748539289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4710732.7748539289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19628.053228558038</v>
      </c>
      <c r="L1368" s="444">
        <f t="shared" ca="1" si="127"/>
        <v>4730360.828082487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4730360.828082487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19709.83678367703</v>
      </c>
      <c r="L1369" s="444">
        <f t="shared" ca="1" si="127"/>
        <v>4750070.6648661643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4750070.6648661643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19791.961103609017</v>
      </c>
      <c r="L1370" s="444">
        <f t="shared" ca="1" si="127"/>
        <v>4769862.6259697732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4769862.6259697732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19874.427608207388</v>
      </c>
      <c r="L1371" s="444">
        <f t="shared" ca="1" si="127"/>
        <v>4789737.053577981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4789737.053577981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19957.237723241586</v>
      </c>
      <c r="L1372" s="444">
        <f t="shared" ca="1" si="127"/>
        <v>4809694.2913012225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4809694.2913012225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20040.392880421761</v>
      </c>
      <c r="L1373" s="444">
        <f t="shared" ca="1" si="127"/>
        <v>4829734.6841816446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4829734.6841816446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20123.89451742352</v>
      </c>
      <c r="L1374" s="444">
        <f t="shared" ca="1" si="127"/>
        <v>4849858.5786990682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4849858.5786990682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20207.744077912783</v>
      </c>
      <c r="L1375" s="444">
        <f t="shared" ca="1" si="127"/>
        <v>4870066.3227769807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4870066.3227769807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20291.943011570751</v>
      </c>
      <c r="L1376" s="444">
        <f t="shared" ca="1" si="127"/>
        <v>4890358.2657885514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4890358.2657885514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20376.492774118964</v>
      </c>
      <c r="L1377" s="444">
        <f t="shared" ca="1" si="127"/>
        <v>4910734.7585626701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4910734.7585626701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20461.394827344458</v>
      </c>
      <c r="L1378" s="444">
        <f t="shared" ca="1" si="127"/>
        <v>4931196.1533900145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4931196.1533900145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20546.650639125059</v>
      </c>
      <c r="L1379" s="444">
        <f t="shared" ca="1" si="127"/>
        <v>4951742.8040291397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4951742.8040291397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20632.261683454748</v>
      </c>
      <c r="L1380" s="444">
        <f t="shared" ca="1" si="127"/>
        <v>4972375.0657125944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4972375.0657125944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20718.229440469142</v>
      </c>
      <c r="L1381" s="444">
        <f t="shared" ca="1" si="127"/>
        <v>4993093.2951530637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4993093.2951530637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20804.5553964711</v>
      </c>
      <c r="L1382" s="444">
        <f t="shared" ca="1" si="127"/>
        <v>5013897.8505495349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5013897.8505495349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20891.241043956394</v>
      </c>
      <c r="L1383" s="444">
        <f t="shared" ca="1" si="127"/>
        <v>5034789.0915934909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5034789.0915934909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20978.287881639546</v>
      </c>
      <c r="L1384" s="444">
        <f t="shared" ca="1" si="127"/>
        <v>5055767.3794751307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5055767.3794751307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21065.69741447971</v>
      </c>
      <c r="L1385" s="444">
        <f t="shared" ca="1" si="127"/>
        <v>5076833.0768896108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5076833.0768896108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21153.471153706712</v>
      </c>
      <c r="L1386" s="444">
        <f t="shared" ca="1" si="127"/>
        <v>5097986.5480433172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5097986.5480433172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21241.610616847156</v>
      </c>
      <c r="L1387" s="444">
        <f t="shared" ca="1" si="127"/>
        <v>5119228.1586601641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5119228.1586601641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21330.117327750682</v>
      </c>
      <c r="L1388" s="444">
        <f t="shared" ca="1" si="127"/>
        <v>5140558.2759879148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5140558.2759879148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21418.992816616312</v>
      </c>
      <c r="L1389" s="444">
        <f t="shared" ca="1" si="127"/>
        <v>5161977.2688045306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5161977.2688045306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21508.238620018878</v>
      </c>
      <c r="L1390" s="444">
        <f t="shared" ca="1" si="127"/>
        <v>5183485.5074245492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5183485.5074245492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21597.856280935623</v>
      </c>
      <c r="L1391" s="444">
        <f t="shared" ca="1" si="127"/>
        <v>5205083.3637054851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5205083.3637054851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21687.847348772855</v>
      </c>
      <c r="L1392" s="444">
        <f t="shared" ca="1" si="127"/>
        <v>5226771.211054258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5226771.211054258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21778.213379392742</v>
      </c>
      <c r="L1393" s="444">
        <f t="shared" ca="1" si="127"/>
        <v>5248549.4244336504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5248549.4244336504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21868.955935140209</v>
      </c>
      <c r="L1394" s="444">
        <f t="shared" ca="1" si="127"/>
        <v>5270418.3803687906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5270418.3803687906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21960.076584869959</v>
      </c>
      <c r="L1395" s="444">
        <f t="shared" ca="1" si="127"/>
        <v>5292378.4569536606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5292378.4569536606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22051.576903973586</v>
      </c>
      <c r="L1396" s="444">
        <f t="shared" ca="1" si="127"/>
        <v>5314430.0338576343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5314430.0338576343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22143.458474406809</v>
      </c>
      <c r="L1397" s="444">
        <f t="shared" ca="1" si="127"/>
        <v>5336573.4923320413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5336573.4923320413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22235.722884716837</v>
      </c>
      <c r="L1398" s="444">
        <f t="shared" ca="1" si="127"/>
        <v>5358809.2152167577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5358809.2152167577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22328.371730069823</v>
      </c>
      <c r="L1399" s="444">
        <f t="shared" ca="1" si="127"/>
        <v>5381137.5869468274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5381137.5869468274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22421.406612278446</v>
      </c>
      <c r="L1400" s="444">
        <f t="shared" ca="1" si="127"/>
        <v>5403558.9935591063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5403558.9935591063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22514.82913982961</v>
      </c>
      <c r="L1401" s="444">
        <f t="shared" ca="1" si="127"/>
        <v>5426073.8226989359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5426073.8226989359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22608.640927912231</v>
      </c>
      <c r="L1402" s="444">
        <f t="shared" ca="1" si="127"/>
        <v>5448682.4636268485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5448682.4636268485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22702.843598445201</v>
      </c>
      <c r="L1403" s="444">
        <f t="shared" ca="1" si="127"/>
        <v>5471385.3072252935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5471385.3072252935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22797.438780105389</v>
      </c>
      <c r="L1404" s="444">
        <f t="shared" ca="1" si="127"/>
        <v>5494182.7460053992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5494182.7460053992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22892.428108355831</v>
      </c>
      <c r="L1405" s="444">
        <f t="shared" ca="1" si="127"/>
        <v>5517075.1741137551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5517075.1741137551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22987.813225473979</v>
      </c>
      <c r="L1406" s="444">
        <f t="shared" ca="1" si="127"/>
        <v>5540062.9873392293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5540062.9873392293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23083.595780580123</v>
      </c>
      <c r="L1407" s="444">
        <f t="shared" ca="1" si="127"/>
        <v>5563146.5831198096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5563146.5831198096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23179.777429665872</v>
      </c>
      <c r="L1408" s="444">
        <f t="shared" ca="1" si="127"/>
        <v>5586326.3605494751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5586326.3605494751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23276.359835622814</v>
      </c>
      <c r="L1409" s="444">
        <f t="shared" ca="1" si="127"/>
        <v>5609602.7203850979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5609602.7203850979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23373.344668271242</v>
      </c>
      <c r="L1410" s="444">
        <f t="shared" ca="1" si="127"/>
        <v>5632976.0650533689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5632976.0650533689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23470.733604389035</v>
      </c>
      <c r="L1411" s="444">
        <f t="shared" ca="1" si="127"/>
        <v>5656446.7986577582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5656446.7986577582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23568.52832774066</v>
      </c>
      <c r="L1412" s="444">
        <f t="shared" ca="1" si="127"/>
        <v>5680015.3269854989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5680015.3269854989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23666.730529106244</v>
      </c>
      <c r="L1413" s="444">
        <f t="shared" ca="1" si="127"/>
        <v>5703682.0575146051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5703682.0575146051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23765.341906310856</v>
      </c>
      <c r="L1414" s="444">
        <f t="shared" ca="1" si="127"/>
        <v>5727447.3994209161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5727447.3994209161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23864.364164253817</v>
      </c>
      <c r="L1415" s="444">
        <f t="shared" ca="1" si="127"/>
        <v>5751311.7635851698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5751311.7635851698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23963.799014938206</v>
      </c>
      <c r="L1416" s="444">
        <f t="shared" ca="1" si="127"/>
        <v>5775275.5626001079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5775275.5626001079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24063.64817750045</v>
      </c>
      <c r="L1417" s="444">
        <f t="shared" ca="1" si="127"/>
        <v>5799339.2107776087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5799339.2107776087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24163.913378240035</v>
      </c>
      <c r="L1418" s="444">
        <f t="shared" ca="1" si="127"/>
        <v>5823503.1241558483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5823503.1241558483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24264.596350649368</v>
      </c>
      <c r="L1419" s="444">
        <f t="shared" ca="1" si="127"/>
        <v>5847767.7205064977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5847767.7205064977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24365.698835443742</v>
      </c>
      <c r="L1420" s="444">
        <f t="shared" ca="1" si="127"/>
        <v>5872133.4193419414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5872133.4193419414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24467.22258059142</v>
      </c>
      <c r="L1421" s="444">
        <f t="shared" ca="1" si="127"/>
        <v>5896600.6419225326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5896600.6419225326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24569.169341343884</v>
      </c>
      <c r="L1422" s="444">
        <f t="shared" ca="1" si="127"/>
        <v>5921169.811263876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5921169.811263876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24671.540880266151</v>
      </c>
      <c r="L1423" s="444">
        <f t="shared" ca="1" si="127"/>
        <v>5945841.3521441426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5945841.3521441426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24774.33896726726</v>
      </c>
      <c r="L1424" s="444">
        <f t="shared" ca="1" si="127"/>
        <v>5970615.69111141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5970615.69111141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24877.565379630876</v>
      </c>
      <c r="L1425" s="444">
        <f t="shared" ca="1" si="127"/>
        <v>5995493.2564910408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5995493.2564910408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24981.221902046003</v>
      </c>
      <c r="L1426" s="444">
        <f t="shared" ca="1" si="127"/>
        <v>6020474.4783930872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6020474.4783930872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25085.310326637864</v>
      </c>
      <c r="L1427" s="444">
        <f t="shared" ca="1" si="127"/>
        <v>6045559.7887197249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6045559.7887197249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25189.832452998853</v>
      </c>
      <c r="L1428" s="444">
        <f t="shared" ca="1" si="127"/>
        <v>6070749.6211727234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6070749.6211727234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25294.790088219681</v>
      </c>
      <c r="L1429" s="444">
        <f t="shared" ca="1" si="127"/>
        <v>6096044.4112609429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6096044.4112609429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25400.185046920597</v>
      </c>
      <c r="L1430" s="444">
        <f t="shared" ca="1" si="127"/>
        <v>6121444.5963078635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6121444.5963078635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25506.019151282766</v>
      </c>
      <c r="L1431" s="444">
        <f t="shared" ca="1" si="127"/>
        <v>6146950.615459146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6146950.615459146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25612.294231079773</v>
      </c>
      <c r="L1432" s="444">
        <f t="shared" ca="1" si="127"/>
        <v>6172562.9096902255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6172562.9096902255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25719.012123709272</v>
      </c>
      <c r="L1433" s="444">
        <f t="shared" ca="1" si="127"/>
        <v>6198281.921813935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6198281.921813935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25826.174674224731</v>
      </c>
      <c r="L1434" s="444">
        <f t="shared" ca="1" si="127"/>
        <v>6224108.0964881601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6224108.0964881601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25933.783735367335</v>
      </c>
      <c r="L1435" s="444">
        <f t="shared" ca="1" si="127"/>
        <v>6250041.8802235276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6250041.8802235276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26041.841167598031</v>
      </c>
      <c r="L1436" s="444">
        <f t="shared" ca="1" si="127"/>
        <v>6276083.7213911256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6276083.7213911256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26150.348839129689</v>
      </c>
      <c r="L1437" s="444">
        <f t="shared" ca="1" si="127"/>
        <v>6302234.0702302549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6302234.0702302549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26259.308625959395</v>
      </c>
      <c r="L1438" s="444">
        <f t="shared" ca="1" si="127"/>
        <v>6328493.3788562147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6328493.3788562147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26368.722411900893</v>
      </c>
      <c r="L1439" s="444">
        <f t="shared" ca="1" si="127"/>
        <v>6354862.1012681155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6354862.1012681155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26478.592088617148</v>
      </c>
      <c r="L1440" s="444">
        <f t="shared" ca="1" si="127"/>
        <v>6381340.6933567328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6381340.6933567328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26588.919555653054</v>
      </c>
      <c r="L1441" s="444">
        <f t="shared" ca="1" si="127"/>
        <v>6407929.6129123857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6407929.6129123857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26699.706720468272</v>
      </c>
      <c r="L1442" s="444">
        <f t="shared" ca="1" si="127"/>
        <v>6434629.3196328543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6434629.3196328543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26810.955498470226</v>
      </c>
      <c r="L1443" s="444">
        <f t="shared" ca="1" si="127"/>
        <v>6461440.2751313243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6461440.2751313243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26922.667813047185</v>
      </c>
      <c r="L1444" s="444">
        <f t="shared" ca="1" si="127"/>
        <v>6488362.9429443711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6488362.9429443711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27034.845595601546</v>
      </c>
      <c r="L1445" s="444">
        <f t="shared" ca="1" si="127"/>
        <v>6515397.7885399731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6515397.7885399731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27147.490785583221</v>
      </c>
      <c r="L1446" s="444">
        <f t="shared" ca="1" si="127"/>
        <v>6542545.279325556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6542545.279325556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27260.605330523154</v>
      </c>
      <c r="L1447" s="444">
        <f t="shared" ca="1" si="127"/>
        <v>6569805.8846560791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6569805.8846560791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27374.191186066997</v>
      </c>
      <c r="L1448" s="444">
        <f t="shared" ca="1" si="127"/>
        <v>6597180.0758421458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6597180.0758421458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27488.25031600894</v>
      </c>
      <c r="L1449" s="444">
        <f t="shared" ca="1" si="127"/>
        <v>6624668.3261581548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6624668.3261581548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27602.784692325644</v>
      </c>
      <c r="L1450" s="444">
        <f t="shared" ca="1" si="127"/>
        <v>6652271.1108504804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6652271.1108504804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27717.796295210337</v>
      </c>
      <c r="L1451" s="444">
        <f t="shared" ca="1" si="127"/>
        <v>6679988.9071456911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6679988.9071456911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27833.287113107046</v>
      </c>
      <c r="L1452" s="444">
        <f t="shared" ca="1" si="127"/>
        <v>6707822.1942587979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6707822.1942587979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27949.259142744995</v>
      </c>
      <c r="L1453" s="444">
        <f t="shared" ca="1" si="127"/>
        <v>6735771.4534015432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6735771.4534015432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28065.714389173096</v>
      </c>
      <c r="L1454" s="444">
        <f t="shared" ca="1" si="127"/>
        <v>6763837.1677907165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6763837.1677907165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28182.654865794651</v>
      </c>
      <c r="L1455" s="444">
        <f t="shared" ca="1" si="127"/>
        <v>6792019.8226565113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6792019.8226565113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28300.082594402131</v>
      </c>
      <c r="L1456" s="444">
        <f t="shared" ca="1" si="127"/>
        <v>6820319.9052509135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6820319.9052509135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28417.999605212139</v>
      </c>
      <c r="L1457" s="444">
        <f t="shared" ca="1" si="127"/>
        <v>6848737.9048561258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6848737.9048561258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28536.407936900523</v>
      </c>
      <c r="L1458" s="444">
        <f t="shared" ca="1" si="127"/>
        <v>6877274.3127930267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6877274.3127930267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28655.309636637616</v>
      </c>
      <c r="L1459" s="444">
        <f t="shared" ca="1" si="127"/>
        <v>6905929.6224296642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6905929.6224296642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28774.706760123605</v>
      </c>
      <c r="L1460" s="444">
        <f t="shared" ca="1" si="127"/>
        <v>6934704.3291897876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6934704.3291897876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28894.60137162411</v>
      </c>
      <c r="L1461" s="444">
        <f t="shared" ca="1" si="127"/>
        <v>6963598.9305614121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6963598.9305614121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29014.99554400588</v>
      </c>
      <c r="L1462" s="444">
        <f t="shared" ca="1" si="127"/>
        <v>6992613.9261054182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6992613.9261054182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29135.891358772576</v>
      </c>
      <c r="L1463" s="444">
        <f t="shared" ca="1" si="127"/>
        <v>7021749.8174641905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7021749.8174641905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29257.290906100792</v>
      </c>
      <c r="L1464" s="444">
        <f t="shared" ca="1" si="127"/>
        <v>7051007.1083702911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7051007.1083702911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29379.196284876212</v>
      </c>
      <c r="L1465" s="444">
        <f t="shared" ca="1" si="127"/>
        <v>7080386.3046551673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7080386.3046551673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29501.609602729863</v>
      </c>
      <c r="L1466" s="444">
        <f t="shared" ca="1" si="127"/>
        <v>7109887.9142578971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7109887.9142578971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29624.53297607457</v>
      </c>
      <c r="L1467" s="444">
        <f t="shared" ca="1" si="127"/>
        <v>7139512.4472339712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7139512.4472339712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29747.968530141545</v>
      </c>
      <c r="L1468" s="444">
        <f t="shared" ca="1" si="127"/>
        <v>7169260.415764113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7169260.415764113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29871.918399017137</v>
      </c>
      <c r="L1469" s="444">
        <f t="shared" ca="1" si="127"/>
        <v>7199132.3341631303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7199132.3341631303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29996.384725679709</v>
      </c>
      <c r="L1470" s="444">
        <f t="shared" ca="1" si="127"/>
        <v>7229128.7188888099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7229128.7188888099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30121.369662036708</v>
      </c>
      <c r="L1471" s="444">
        <f t="shared" ca="1" si="127"/>
        <v>7259250.088550847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7259250.088550847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30246.875368961861</v>
      </c>
      <c r="L1472" s="444">
        <f t="shared" ca="1" si="127"/>
        <v>7289496.9639198091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7289496.9639198091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30372.904016332534</v>
      </c>
      <c r="L1473" s="444">
        <f t="shared" ca="1" si="127"/>
        <v>7319869.8679361418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7319869.8679361418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30499.457783067257</v>
      </c>
      <c r="L1474" s="444">
        <f t="shared" ca="1" si="127"/>
        <v>7350369.3257192094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7350369.3257192094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30626.538857163367</v>
      </c>
      <c r="L1475" s="444">
        <f t="shared" ca="1" si="127"/>
        <v>7380995.8645763723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7380995.8645763723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30754.149435734889</v>
      </c>
      <c r="L1476" s="444">
        <f t="shared" ca="1" si="127"/>
        <v>7411750.0140121076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7411750.0140121076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30882.291725050447</v>
      </c>
      <c r="L1477" s="444">
        <f t="shared" ca="1" si="127"/>
        <v>7442632.3057371583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7442632.3057371583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31010.967940571492</v>
      </c>
      <c r="L1478" s="444">
        <f t="shared" ca="1" si="127"/>
        <v>7473643.27367773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7473643.27367773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31140.180306990544</v>
      </c>
      <c r="L1479" s="444">
        <f t="shared" ca="1" si="127"/>
        <v>7504783.4539847206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7504783.4539847206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31269.931058269667</v>
      </c>
      <c r="L1480" s="444">
        <f t="shared" ca="1" si="127"/>
        <v>7536053.3850429906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7536053.3850429906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31400.222437679127</v>
      </c>
      <c r="L1481" s="444">
        <f t="shared" ca="1" si="127"/>
        <v>7567453.6074806694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7567453.6074806694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31531.05669783612</v>
      </c>
      <c r="L1482" s="444">
        <f t="shared" ca="1" si="127"/>
        <v>7598984.6641785055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7598984.6641785055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31662.436100743773</v>
      </c>
      <c r="L1483" s="444">
        <f t="shared" ca="1" si="127"/>
        <v>7630647.1002792493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7630647.1002792493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31794.362917830204</v>
      </c>
      <c r="L1484" s="444">
        <f t="shared" ca="1" si="127"/>
        <v>7662441.4631970795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7662441.4631970795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31926.839429987831</v>
      </c>
      <c r="L1485" s="444">
        <f t="shared" ca="1" si="127"/>
        <v>7694368.3026270671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7694368.3026270671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32059.86792761278</v>
      </c>
      <c r="L1486" s="444">
        <f t="shared" ca="1" si="127"/>
        <v>7726428.1705546798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7726428.1705546798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32193.450710644498</v>
      </c>
      <c r="L1487" s="444">
        <f t="shared" ca="1" si="127"/>
        <v>7758621.6212653248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7758621.6212653248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32327.590088605517</v>
      </c>
      <c r="L1488" s="444">
        <f t="shared" ca="1" si="127"/>
        <v>7790949.2113539306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7790949.2113539306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32462.288380641377</v>
      </c>
      <c r="L1489" s="444">
        <f t="shared" ca="1" si="127"/>
        <v>7823411.4997345721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7823411.4997345721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32597.547915560721</v>
      </c>
      <c r="L1490" s="444">
        <f t="shared" ca="1" si="127"/>
        <v>7856009.0476501333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7856009.0476501333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32733.371031875558</v>
      </c>
      <c r="L1491" s="444">
        <f t="shared" ca="1" si="127"/>
        <v>7888742.418682009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7888742.418682009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32869.760077841704</v>
      </c>
      <c r="L1492" s="444">
        <f t="shared" ca="1" si="127"/>
        <v>7921612.1787598506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7921612.1787598506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33006.717411499376</v>
      </c>
      <c r="L1493" s="444">
        <f t="shared" ca="1" si="127"/>
        <v>7954618.89617135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7954618.89617135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33144.24540071396</v>
      </c>
      <c r="L1494" s="444">
        <f t="shared" ca="1" si="127"/>
        <v>7987763.1415720638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7987763.1415720638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33282.346423216935</v>
      </c>
      <c r="L1495" s="444">
        <f t="shared" ca="1" si="127"/>
        <v>8021045.4879952809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8021045.4879952809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33421.022866646999</v>
      </c>
      <c r="L1496" s="444">
        <f t="shared" ca="1" si="127"/>
        <v>8054466.5108619276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8054466.5108619276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33560.277128591362</v>
      </c>
      <c r="L1497" s="444">
        <f t="shared" ca="1" si="127"/>
        <v>8088026.7879905188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8088026.7879905188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33700.11161662716</v>
      </c>
      <c r="L1498" s="444">
        <f t="shared" ca="1" si="127"/>
        <v>8121726.8996071462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8121726.8996071462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33840.528748363111</v>
      </c>
      <c r="L1499" s="444">
        <f t="shared" ca="1" si="127"/>
        <v>8155567.4283555094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8155567.4283555094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33981.530951481291</v>
      </c>
      <c r="L1500" s="444">
        <f t="shared" ca="1" si="127"/>
        <v>8189548.9593069907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8189548.9593069907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34123.120663779126</v>
      </c>
      <c r="L1501" s="444">
        <f t="shared" ca="1" si="127"/>
        <v>8223672.0799707696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8223672.0799707696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34265.300333211533</v>
      </c>
      <c r="L1502" s="444">
        <f t="shared" ca="1" si="127"/>
        <v>8257937.3803039808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8257937.3803039808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34408.072417933254</v>
      </c>
      <c r="L1503" s="444">
        <f t="shared" ca="1" si="127"/>
        <v>8292345.4527219143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8292345.4527219143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34551.439386341306</v>
      </c>
      <c r="L1504" s="444">
        <f t="shared" ca="1" si="127"/>
        <v>8326896.892108256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8326896.892108256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34695.403717117733</v>
      </c>
      <c r="L1505" s="444">
        <f t="shared" ca="1" si="127"/>
        <v>8361592.2958253734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8361592.2958253734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34839.967899272393</v>
      </c>
      <c r="L1506" s="444">
        <f t="shared" ca="1" si="127"/>
        <v>8396432.2637246456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8396432.2637246456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34985.134432186023</v>
      </c>
      <c r="L1507" s="444">
        <f t="shared" ca="1" si="127"/>
        <v>8431417.398156831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8431417.398156831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35130.905825653463</v>
      </c>
      <c r="L1508" s="444">
        <f t="shared" ca="1" si="127"/>
        <v>8466548.3039824851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8466548.3039824851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35277.284599927021</v>
      </c>
      <c r="L1509" s="444">
        <f t="shared" ca="1" si="127"/>
        <v>8501825.5885824114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8501825.5885824114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35424.273285760049</v>
      </c>
      <c r="L1510" s="444">
        <f t="shared" ca="1" si="127"/>
        <v>8537249.861868171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8537249.861868171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35571.874424450711</v>
      </c>
      <c r="L1511" s="444">
        <f t="shared" ca="1" si="127"/>
        <v>8572821.7362926211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8572821.7362926211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35720.09056788592</v>
      </c>
      <c r="L1512" s="444">
        <f t="shared" ca="1" si="127"/>
        <v>8608541.826860508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8608541.826860508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35868.924278585451</v>
      </c>
      <c r="L1513" s="444">
        <f t="shared" ca="1" si="127"/>
        <v>8644410.7511390932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8644410.7511390932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36018.378129746219</v>
      </c>
      <c r="L1514" s="444">
        <f t="shared" ca="1" si="127"/>
        <v>8680429.12926884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8680429.12926884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36168.454705286829</v>
      </c>
      <c r="L1515" s="444">
        <f t="shared" ca="1" si="127"/>
        <v>8716597.5839741267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8716597.5839741267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36319.156599892194</v>
      </c>
      <c r="L1516" s="444">
        <f t="shared" ca="1" si="127"/>
        <v>8752916.740574019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8752916.740574019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36470.486419058412</v>
      </c>
      <c r="L1517" s="444">
        <f t="shared" ca="1" si="127"/>
        <v>8789387.2269930784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8789387.2269930784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36622.446779137827</v>
      </c>
      <c r="L1518" s="444">
        <f t="shared" ca="1" si="127"/>
        <v>8826009.6737722158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8826009.6737722158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36775.040307384232</v>
      </c>
      <c r="L1519" s="444">
        <f t="shared" ca="1" si="127"/>
        <v>8862784.7140795998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8862784.7140795998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36928.269641998333</v>
      </c>
      <c r="L1520" s="444">
        <f t="shared" ca="1" si="127"/>
        <v>8899712.983721599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8899712.983721599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37082.137432173331</v>
      </c>
      <c r="L1521" s="444">
        <f t="shared" ca="1" si="127"/>
        <v>8936795.1211537719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8936795.1211537719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37236.646338140716</v>
      </c>
      <c r="L1522" s="444">
        <f t="shared" ca="1" si="127"/>
        <v>8974031.7674919125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8974031.7674919125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37391.799031216302</v>
      </c>
      <c r="L1523" s="444">
        <f t="shared" ca="1" si="127"/>
        <v>9011423.5665231291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9011423.5665231291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37547.598193846374</v>
      </c>
      <c r="L1524" s="444">
        <f t="shared" ca="1" si="127"/>
        <v>9048971.1647169758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9048971.1647169758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37704.046519654068</v>
      </c>
      <c r="L1525" s="444">
        <f t="shared" ca="1" si="127"/>
        <v>9086675.2112366296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9086675.2112366296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37861.146713485956</v>
      </c>
      <c r="L1526" s="444">
        <f t="shared" ca="1" si="127"/>
        <v>9124536.3579501156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9124536.3579501156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38018.901491458812</v>
      </c>
      <c r="L1527" s="444">
        <f t="shared" ca="1" si="127"/>
        <v>9162555.259441575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9162555.259441575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38177.313581006565</v>
      </c>
      <c r="L1528" s="444">
        <f t="shared" ca="1" si="127"/>
        <v>9200732.5730225816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9200732.5730225816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38336.385720927421</v>
      </c>
      <c r="L1529" s="444">
        <f t="shared" ca="1" si="127"/>
        <v>9239068.9587435089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9239068.9587435089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38496.120661431283</v>
      </c>
      <c r="L1530" s="444">
        <f t="shared" ca="1" si="127"/>
        <v>9277565.0794049408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9277565.0794049408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38656.521164187252</v>
      </c>
      <c r="L1531" s="444">
        <f t="shared" ca="1" si="127"/>
        <v>9316221.600569129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9316221.600569129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38817.590002371369</v>
      </c>
      <c r="L1532" s="444">
        <f t="shared" ca="1" si="127"/>
        <v>9355039.1905715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9355039.1905715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38979.329960714582</v>
      </c>
      <c r="L1533" s="444">
        <f t="shared" ca="1" si="127"/>
        <v>9394018.520532215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9394018.520532215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39141.743835550893</v>
      </c>
      <c r="L1534" s="444">
        <f t="shared" ca="1" si="127"/>
        <v>9433160.2643677667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9433160.2643677667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39304.834434865697</v>
      </c>
      <c r="L1535" s="444">
        <f t="shared" ca="1" si="127"/>
        <v>9472465.0988026317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9472465.0988026317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39468.604578344297</v>
      </c>
      <c r="L1536" s="444">
        <f t="shared" ca="1" si="127"/>
        <v>9511933.7033809759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9511933.7033809759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39633.057097420729</v>
      </c>
      <c r="L1537" s="444">
        <f t="shared" ca="1" si="127"/>
        <v>9551566.760478396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9551566.760478396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39798.194835326649</v>
      </c>
      <c r="L1538" s="444">
        <f t="shared" ref="L1538:L1792" ca="1" si="132">I1538-J1538+K1538</f>
        <v>9591364.9553137235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9591364.9553137235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39964.020647140511</v>
      </c>
      <c r="L1539" s="444">
        <f t="shared" ca="1" si="132"/>
        <v>9631328.9759608638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9631328.9759608638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40130.537399836932</v>
      </c>
      <c r="L1540" s="444">
        <f t="shared" ca="1" si="132"/>
        <v>9671459.5133607015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9671459.5133607015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40297.747972336256</v>
      </c>
      <c r="L1541" s="444">
        <f t="shared" ca="1" si="132"/>
        <v>9711757.2613330372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9711757.2613330372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40465.655255554324</v>
      </c>
      <c r="L1542" s="444">
        <f t="shared" ca="1" si="132"/>
        <v>9752222.9165885914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9752222.9165885914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40634.262152452466</v>
      </c>
      <c r="L1543" s="444">
        <f t="shared" ca="1" si="132"/>
        <v>9792857.1787410434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9792857.1787410434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40803.571578087678</v>
      </c>
      <c r="L1544" s="444">
        <f t="shared" ca="1" si="132"/>
        <v>9833660.7503191307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9833660.7503191307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40973.586459663042</v>
      </c>
      <c r="L1545" s="444">
        <f t="shared" ca="1" si="132"/>
        <v>9874634.3367787935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9874634.3367787935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41144.309736578303</v>
      </c>
      <c r="L1546" s="444">
        <f t="shared" ca="1" si="132"/>
        <v>9915778.6465153713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9915778.6465153713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41315.744360480712</v>
      </c>
      <c r="L1547" s="444">
        <f t="shared" ca="1" si="132"/>
        <v>9957094.3908758517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9957094.3908758517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41487.893295316047</v>
      </c>
      <c r="L1548" s="444">
        <f t="shared" ca="1" si="132"/>
        <v>9998582.2841711678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9998582.2841711678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41660.759517379862</v>
      </c>
      <c r="L1549" s="444">
        <f t="shared" ca="1" si="132"/>
        <v>10040243.043688547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10040243.043688547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41834.346015368945</v>
      </c>
      <c r="L1550" s="444">
        <f t="shared" ca="1" si="132"/>
        <v>10082077.389703916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10082077.389703916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42008.655790432982</v>
      </c>
      <c r="L1551" s="444">
        <f t="shared" ca="1" si="132"/>
        <v>10124086.04549435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10124086.04549435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42183.691856226455</v>
      </c>
      <c r="L1552" s="444">
        <f t="shared" ca="1" si="132"/>
        <v>10166269.737350576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10166269.737350576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42359.457238960735</v>
      </c>
      <c r="L1553" s="444">
        <f t="shared" ca="1" si="132"/>
        <v>10208629.194589537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10208629.194589537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42535.9549774564</v>
      </c>
      <c r="L1554" s="444">
        <f t="shared" ca="1" si="132"/>
        <v>10251165.149566993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10251165.149566993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42713.188123195803</v>
      </c>
      <c r="L1555" s="444">
        <f t="shared" ca="1" si="132"/>
        <v>10293878.337690189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10293878.337690189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42891.159740375791</v>
      </c>
      <c r="L1556" s="444">
        <f t="shared" ca="1" si="132"/>
        <v>10336769.497430565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10336769.497430565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43069.872905960685</v>
      </c>
      <c r="L1557" s="444">
        <f t="shared" ca="1" si="132"/>
        <v>10379839.370336525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10379839.370336525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43249.330709735521</v>
      </c>
      <c r="L1558" s="444">
        <f t="shared" ca="1" si="132"/>
        <v>10423088.70104626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10423088.70104626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43429.536254359416</v>
      </c>
      <c r="L1559" s="444">
        <f t="shared" ca="1" si="132"/>
        <v>10466518.237300619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10466518.237300619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43610.49265541925</v>
      </c>
      <c r="L1560" s="444">
        <f t="shared" ca="1" si="132"/>
        <v>10510128.729956038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10510128.729956038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43792.203041483495</v>
      </c>
      <c r="L1561" s="444">
        <f t="shared" ca="1" si="132"/>
        <v>10553920.932997521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10553920.932997521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43974.670554156335</v>
      </c>
      <c r="L1562" s="444">
        <f t="shared" ca="1" si="132"/>
        <v>10597895.603551676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10597895.603551676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44157.898348131988</v>
      </c>
      <c r="L1563" s="444">
        <f t="shared" ca="1" si="132"/>
        <v>10642053.501899809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10642053.501899809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44341.889591249201</v>
      </c>
      <c r="L1564" s="444">
        <f t="shared" ca="1" si="132"/>
        <v>10686395.391491057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10686395.391491057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44526.647464546069</v>
      </c>
      <c r="L1565" s="444">
        <f t="shared" ca="1" si="132"/>
        <v>10730922.038955603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10730922.038955603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44712.175162315012</v>
      </c>
      <c r="L1566" s="444">
        <f t="shared" ca="1" si="132"/>
        <v>10775634.214117918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10775634.214117918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44898.475892157992</v>
      </c>
      <c r="L1567" s="444">
        <f t="shared" ca="1" si="132"/>
        <v>10820532.690010076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10820532.690010076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45085.552875041983</v>
      </c>
      <c r="L1568" s="444">
        <f t="shared" ca="1" si="132"/>
        <v>10865618.242885118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10865618.242885118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45273.409345354659</v>
      </c>
      <c r="L1569" s="444">
        <f t="shared" ca="1" si="132"/>
        <v>10910891.652230473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10910891.652230473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45462.048550960302</v>
      </c>
      <c r="L1570" s="444">
        <f t="shared" ca="1" si="132"/>
        <v>10956353.700781433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10956353.700781433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45651.473753255967</v>
      </c>
      <c r="L1571" s="444">
        <f t="shared" ca="1" si="132"/>
        <v>11002005.17453469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11002005.17453469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45841.688227227874</v>
      </c>
      <c r="L1572" s="444">
        <f t="shared" ca="1" si="132"/>
        <v>11047846.862761917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11047846.862761917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46032.695261507986</v>
      </c>
      <c r="L1573" s="444">
        <f t="shared" ca="1" si="132"/>
        <v>11093879.558023425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11093879.558023425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46224.498158430935</v>
      </c>
      <c r="L1574" s="444">
        <f t="shared" ca="1" si="132"/>
        <v>11140104.056181855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11140104.056181855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46417.100234091064</v>
      </c>
      <c r="L1575" s="444">
        <f t="shared" ca="1" si="132"/>
        <v>11186521.156415947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11186521.156415947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46610.504818399779</v>
      </c>
      <c r="L1576" s="444">
        <f t="shared" ca="1" si="132"/>
        <v>11233131.661234347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11233131.661234347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46804.715255143114</v>
      </c>
      <c r="L1577" s="444">
        <f t="shared" ca="1" si="132"/>
        <v>11279936.37648949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11279936.37648949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46999.734902039541</v>
      </c>
      <c r="L1578" s="444">
        <f t="shared" ca="1" si="132"/>
        <v>11326936.111391529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11326936.111391529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47195.567130798037</v>
      </c>
      <c r="L1579" s="444">
        <f t="shared" ca="1" si="132"/>
        <v>11374131.678522328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11374131.678522328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47392.215327176367</v>
      </c>
      <c r="L1580" s="444">
        <f t="shared" ca="1" si="132"/>
        <v>11421523.893849505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11421523.893849505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47589.682891039607</v>
      </c>
      <c r="L1581" s="444">
        <f t="shared" ca="1" si="132"/>
        <v>11469113.576740544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11469113.576740544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47787.973236418933</v>
      </c>
      <c r="L1582" s="444">
        <f t="shared" ca="1" si="132"/>
        <v>11516901.549976964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11516901.549976964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47987.089791570681</v>
      </c>
      <c r="L1583" s="444">
        <f t="shared" ca="1" si="132"/>
        <v>11564888.639768533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11564888.639768533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48187.035999035557</v>
      </c>
      <c r="L1584" s="444">
        <f t="shared" ca="1" si="132"/>
        <v>11613075.675767569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11613075.675767569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48387.815315698201</v>
      </c>
      <c r="L1585" s="444">
        <f t="shared" ca="1" si="132"/>
        <v>11661463.491083266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11661463.491083266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48589.431212846939</v>
      </c>
      <c r="L1586" s="444">
        <f t="shared" ca="1" si="132"/>
        <v>11710052.922296112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11710052.922296112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48791.887176233802</v>
      </c>
      <c r="L1587" s="444">
        <f t="shared" ca="1" si="132"/>
        <v>11758844.809472347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11758844.809472347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48995.18670613478</v>
      </c>
      <c r="L1588" s="444">
        <f t="shared" ca="1" si="132"/>
        <v>11807839.996178482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11807839.996178482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49199.333317410339</v>
      </c>
      <c r="L1589" s="444">
        <f t="shared" ca="1" si="132"/>
        <v>11857039.329495892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11857039.329495892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49404.330539566217</v>
      </c>
      <c r="L1590" s="444">
        <f t="shared" ca="1" si="132"/>
        <v>11906443.660035457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11906443.660035457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49610.181916814407</v>
      </c>
      <c r="L1591" s="444">
        <f t="shared" ca="1" si="132"/>
        <v>11956053.841952272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11956053.841952272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49816.891008134466</v>
      </c>
      <c r="L1592" s="444">
        <f t="shared" ca="1" si="132"/>
        <v>12005870.732960407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12005870.732960407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50024.461387335024</v>
      </c>
      <c r="L1593" s="444">
        <f t="shared" ca="1" si="132"/>
        <v>12055895.194347741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12055895.194347741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50232.896643115586</v>
      </c>
      <c r="L1594" s="444">
        <f t="shared" ca="1" si="132"/>
        <v>12106128.090990856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12106128.090990856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50442.200379128568</v>
      </c>
      <c r="L1595" s="444">
        <f t="shared" ca="1" si="132"/>
        <v>12156570.291369986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12156570.291369986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50652.376214041607</v>
      </c>
      <c r="L1596" s="444">
        <f t="shared" ca="1" si="132"/>
        <v>12207222.667584028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12207222.667584028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50863.427781600119</v>
      </c>
      <c r="L1597" s="444">
        <f t="shared" ca="1" si="132"/>
        <v>12258086.095365629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12258086.095365629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51075.358730690117</v>
      </c>
      <c r="L1598" s="444">
        <f t="shared" ca="1" si="132"/>
        <v>12309161.454096319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12309161.454096319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51288.172725401331</v>
      </c>
      <c r="L1599" s="444">
        <f t="shared" ca="1" si="132"/>
        <v>12360449.626821721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12360449.626821721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51501.873445090503</v>
      </c>
      <c r="L1600" s="444">
        <f t="shared" ca="1" si="132"/>
        <v>12411951.500266811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12411951.500266811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51716.464584445042</v>
      </c>
      <c r="L1601" s="444">
        <f t="shared" ca="1" si="132"/>
        <v>12463667.964851256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12463667.964851256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51931.949853546903</v>
      </c>
      <c r="L1602" s="444">
        <f t="shared" ca="1" si="132"/>
        <v>12515599.914704803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12515599.914704803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52148.332977936683</v>
      </c>
      <c r="L1603" s="444">
        <f t="shared" ca="1" si="132"/>
        <v>12567748.247682741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12567748.247682741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52365.617698678085</v>
      </c>
      <c r="L1604" s="444">
        <f t="shared" ca="1" si="132"/>
        <v>12620113.86538142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12620113.86538142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52583.80777242258</v>
      </c>
      <c r="L1605" s="444">
        <f t="shared" ca="1" si="132"/>
        <v>12672697.673153842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12672697.673153842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52802.906971474338</v>
      </c>
      <c r="L1606" s="444">
        <f t="shared" ca="1" si="132"/>
        <v>12725500.580125317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12725500.580125317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53022.919083855486</v>
      </c>
      <c r="L1607" s="444">
        <f t="shared" ca="1" si="132"/>
        <v>12778523.499209173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12778523.499209173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53243.847913371552</v>
      </c>
      <c r="L1608" s="444">
        <f t="shared" ca="1" si="132"/>
        <v>12831767.347122544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12831767.347122544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53465.697279677268</v>
      </c>
      <c r="L1609" s="444">
        <f t="shared" ca="1" si="132"/>
        <v>12885233.044402221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12885233.044402221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53688.471018342585</v>
      </c>
      <c r="L1610" s="444">
        <f t="shared" ca="1" si="132"/>
        <v>12938921.515420564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12938921.515420564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53912.172980919015</v>
      </c>
      <c r="L1611" s="444">
        <f t="shared" ca="1" si="132"/>
        <v>12992833.688401483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12992833.688401483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54136.807035006175</v>
      </c>
      <c r="L1612" s="444">
        <f t="shared" ca="1" si="132"/>
        <v>13046970.49543649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13046970.49543649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54362.377064318709</v>
      </c>
      <c r="L1613" s="444">
        <f t="shared" ca="1" si="132"/>
        <v>13101332.872500809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13101332.872500809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54588.886968753366</v>
      </c>
      <c r="L1614" s="444">
        <f t="shared" ca="1" si="132"/>
        <v>13155921.759469563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13155921.759469563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54816.340664456518</v>
      </c>
      <c r="L1615" s="444">
        <f t="shared" ca="1" si="132"/>
        <v>13210738.100134019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13210738.100134019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55044.742083891746</v>
      </c>
      <c r="L1616" s="444">
        <f t="shared" ca="1" si="132"/>
        <v>13265782.842217911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13265782.842217911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55274.095175907962</v>
      </c>
      <c r="L1617" s="444">
        <f t="shared" ca="1" si="132"/>
        <v>13321056.93739382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13321056.93739382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55504.40390580758</v>
      </c>
      <c r="L1618" s="444">
        <f t="shared" ca="1" si="132"/>
        <v>13376561.341299627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13376561.341299627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55735.672255415113</v>
      </c>
      <c r="L1619" s="444">
        <f t="shared" ca="1" si="132"/>
        <v>13432297.013555042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13432297.013555042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55967.904223146012</v>
      </c>
      <c r="L1620" s="444">
        <f t="shared" ca="1" si="132"/>
        <v>13488264.917778188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13488264.917778188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56201.103824075784</v>
      </c>
      <c r="L1621" s="444">
        <f t="shared" ca="1" si="132"/>
        <v>13544466.021602264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13544466.021602264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56435.275090009432</v>
      </c>
      <c r="L1622" s="444">
        <f t="shared" ca="1" si="132"/>
        <v>13600901.296692273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13600901.296692273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56670.422069551132</v>
      </c>
      <c r="L1623" s="444">
        <f t="shared" ca="1" si="132"/>
        <v>13657571.718761824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13657571.718761824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56906.548828174266</v>
      </c>
      <c r="L1624" s="444">
        <f t="shared" ca="1" si="132"/>
        <v>13714478.267589998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13714478.267589998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57143.659448291663</v>
      </c>
      <c r="L1625" s="444">
        <f t="shared" ca="1" si="132"/>
        <v>13771621.92703829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13771621.92703829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57381.758029326207</v>
      </c>
      <c r="L1626" s="444">
        <f t="shared" ca="1" si="132"/>
        <v>13829003.685067616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13829003.685067616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57620.848687781734</v>
      </c>
      <c r="L1627" s="444">
        <f t="shared" ca="1" si="132"/>
        <v>13886624.533755397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13886624.533755397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57860.935557314158</v>
      </c>
      <c r="L1628" s="444">
        <f t="shared" ca="1" si="132"/>
        <v>13944485.469312711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13944485.469312711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58102.022788802955</v>
      </c>
      <c r="L1629" s="444">
        <f t="shared" ca="1" si="132"/>
        <v>14002587.492101513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14002587.492101513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58344.114550422972</v>
      </c>
      <c r="L1630" s="444">
        <f t="shared" ca="1" si="132"/>
        <v>14060931.606651936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14060931.606651936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58587.215027716396</v>
      </c>
      <c r="L1631" s="444">
        <f t="shared" ca="1" si="132"/>
        <v>14119518.821679652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14119518.821679652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58831.328423665218</v>
      </c>
      <c r="L1632" s="444">
        <f t="shared" ca="1" si="132"/>
        <v>14178350.150103318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14178350.150103318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59076.458958763826</v>
      </c>
      <c r="L1633" s="444">
        <f t="shared" ca="1" si="132"/>
        <v>14237426.609062081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14237426.609062081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59322.610871092002</v>
      </c>
      <c r="L1634" s="444">
        <f t="shared" ca="1" si="132"/>
        <v>14296749.219933173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14296749.219933173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59569.788416388219</v>
      </c>
      <c r="L1635" s="444">
        <f t="shared" ca="1" si="132"/>
        <v>14356319.00834956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14356319.00834956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59817.995868123173</v>
      </c>
      <c r="L1636" s="444">
        <f t="shared" ca="1" si="132"/>
        <v>14416137.004217684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14416137.004217684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60067.237517573682</v>
      </c>
      <c r="L1637" s="444">
        <f t="shared" ca="1" si="132"/>
        <v>14476204.241735257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14476204.241735257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60317.517673896895</v>
      </c>
      <c r="L1638" s="444">
        <f t="shared" ca="1" si="132"/>
        <v>14536521.759409154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14536521.759409154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60568.840664204807</v>
      </c>
      <c r="L1639" s="444">
        <f t="shared" ca="1" si="132"/>
        <v>14597090.600073358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14597090.600073358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60821.210833638994</v>
      </c>
      <c r="L1640" s="444">
        <f t="shared" ca="1" si="132"/>
        <v>14657911.810906997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14657911.810906997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61074.63254544582</v>
      </c>
      <c r="L1641" s="444">
        <f t="shared" ca="1" si="132"/>
        <v>14718986.443452442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14718986.443452442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61329.110181051838</v>
      </c>
      <c r="L1642" s="444">
        <f t="shared" ca="1" si="132"/>
        <v>14780315.553633494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14780315.553633494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61584.648140139558</v>
      </c>
      <c r="L1643" s="444">
        <f t="shared" ca="1" si="132"/>
        <v>14841900.201773634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14841900.201773634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61841.250840723478</v>
      </c>
      <c r="L1644" s="444">
        <f t="shared" ca="1" si="132"/>
        <v>14903741.452614358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14903741.452614358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62098.922719226488</v>
      </c>
      <c r="L1645" s="444">
        <f t="shared" ca="1" si="132"/>
        <v>14965840.375333585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14965840.375333585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62357.668230556592</v>
      </c>
      <c r="L1646" s="444">
        <f t="shared" ca="1" si="132"/>
        <v>15028198.043564141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15028198.043564141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62617.491848183912</v>
      </c>
      <c r="L1647" s="444">
        <f t="shared" ca="1" si="132"/>
        <v>15090815.535412325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15090815.535412325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62878.398064218025</v>
      </c>
      <c r="L1648" s="444">
        <f t="shared" ca="1" si="132"/>
        <v>15153693.933476543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15153693.933476543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63140.391389485594</v>
      </c>
      <c r="L1649" s="444">
        <f t="shared" ca="1" si="132"/>
        <v>15216834.324866029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15216834.324866029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63403.47635360845</v>
      </c>
      <c r="L1650" s="444">
        <f t="shared" ca="1" si="132"/>
        <v>15280237.801219637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15280237.801219637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63667.657505081821</v>
      </c>
      <c r="L1651" s="444">
        <f t="shared" ca="1" si="132"/>
        <v>15343905.458724719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15343905.458724719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63932.939411353</v>
      </c>
      <c r="L1652" s="444">
        <f t="shared" ca="1" si="132"/>
        <v>15407838.398136072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15407838.398136072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64199.326658900289</v>
      </c>
      <c r="L1653" s="444">
        <f t="shared" ca="1" si="132"/>
        <v>15472037.724794973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15472037.724794973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64466.823853312395</v>
      </c>
      <c r="L1654" s="444">
        <f t="shared" ca="1" si="132"/>
        <v>15536504.548648285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15536504.548648285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64735.435619367854</v>
      </c>
      <c r="L1655" s="444">
        <f t="shared" ca="1" si="132"/>
        <v>15601239.984267652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15601239.984267652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65005.166601115219</v>
      </c>
      <c r="L1656" s="444">
        <f t="shared" ca="1" si="132"/>
        <v>15666245.150868768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15666245.150868768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65276.021461953191</v>
      </c>
      <c r="L1657" s="444">
        <f t="shared" ca="1" si="132"/>
        <v>15731521.17233072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15731521.17233072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65548.004884711336</v>
      </c>
      <c r="L1658" s="444">
        <f t="shared" ca="1" si="132"/>
        <v>15797069.177215431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15797069.177215431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65821.121571730968</v>
      </c>
      <c r="L1659" s="444">
        <f t="shared" ca="1" si="132"/>
        <v>15862890.298787162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15862890.298787162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66095.376244946499</v>
      </c>
      <c r="L1660" s="444">
        <f t="shared" ca="1" si="132"/>
        <v>15928985.675032109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15928985.675032109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66370.773645967114</v>
      </c>
      <c r="L1661" s="444">
        <f t="shared" ca="1" si="132"/>
        <v>15995356.448678076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15995356.448678076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66647.318536158651</v>
      </c>
      <c r="L1662" s="444">
        <f t="shared" ca="1" si="132"/>
        <v>16062003.767214235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16062003.767214235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66925.015696725983</v>
      </c>
      <c r="L1663" s="444">
        <f t="shared" ca="1" si="132"/>
        <v>16128928.782910962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16128928.782910962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67203.86992879567</v>
      </c>
      <c r="L1664" s="444">
        <f t="shared" ca="1" si="132"/>
        <v>16196132.652839758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16196132.652839758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67483.886053498994</v>
      </c>
      <c r="L1665" s="444">
        <f t="shared" ca="1" si="132"/>
        <v>16263616.538893256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16263616.538893256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67765.068912055227</v>
      </c>
      <c r="L1666" s="444">
        <f t="shared" ca="1" si="132"/>
        <v>16331381.607805312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16331381.607805312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68047.423365855459</v>
      </c>
      <c r="L1667" s="444">
        <f t="shared" ca="1" si="132"/>
        <v>16399429.031171167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16399429.031171167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68330.954296546523</v>
      </c>
      <c r="L1668" s="444">
        <f t="shared" ca="1" si="132"/>
        <v>16467759.985467713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16467759.985467713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68615.666606115468</v>
      </c>
      <c r="L1669" s="444">
        <f t="shared" ca="1" si="132"/>
        <v>16536375.652073829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16536375.652073829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68901.565216974283</v>
      </c>
      <c r="L1670" s="444">
        <f t="shared" ca="1" si="132"/>
        <v>16605277.217290802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16605277.217290802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69188.655072045003</v>
      </c>
      <c r="L1671" s="444">
        <f t="shared" ca="1" si="132"/>
        <v>16674465.872362847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16674465.872362847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69476.941134845198</v>
      </c>
      <c r="L1672" s="444">
        <f t="shared" ca="1" si="132"/>
        <v>16743942.813497692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16743942.813497692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69766.428389573717</v>
      </c>
      <c r="L1673" s="444">
        <f t="shared" ca="1" si="132"/>
        <v>16813709.241887268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16813709.241887268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70057.121841196946</v>
      </c>
      <c r="L1674" s="444">
        <f t="shared" ca="1" si="132"/>
        <v>16883766.363728464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16883766.363728464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70349.026515535268</v>
      </c>
      <c r="L1675" s="444">
        <f t="shared" ca="1" si="132"/>
        <v>16954115.390244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16954115.390244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70642.147459350002</v>
      </c>
      <c r="L1676" s="444">
        <f t="shared" ca="1" si="132"/>
        <v>17024757.53770335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17024757.53770335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70936.489740430625</v>
      </c>
      <c r="L1677" s="444">
        <f t="shared" ca="1" si="132"/>
        <v>17095694.027443781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17095694.027443781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71232.058447682415</v>
      </c>
      <c r="L1678" s="444">
        <f t="shared" ca="1" si="132"/>
        <v>17166926.085891463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17166926.085891463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71528.858691214424</v>
      </c>
      <c r="L1679" s="444">
        <f t="shared" ca="1" si="132"/>
        <v>17238454.944582678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17238454.944582678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71826.89560242783</v>
      </c>
      <c r="L1680" s="444">
        <f t="shared" ca="1" si="132"/>
        <v>17310281.840185106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17310281.840185106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72126.174334104609</v>
      </c>
      <c r="L1681" s="444">
        <f t="shared" ca="1" si="132"/>
        <v>17382408.014519211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17382408.014519211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72426.700060496718</v>
      </c>
      <c r="L1682" s="444">
        <f t="shared" ca="1" si="132"/>
        <v>17454834.714579709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17454834.714579709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72728.477977415459</v>
      </c>
      <c r="L1683" s="444">
        <f t="shared" ca="1" si="132"/>
        <v>17527563.192557123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17527563.192557123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73031.513302321342</v>
      </c>
      <c r="L1684" s="444">
        <f t="shared" ca="1" si="132"/>
        <v>17600594.705859445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17600594.705859445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73335.811274414358</v>
      </c>
      <c r="L1685" s="444">
        <f t="shared" ca="1" si="132"/>
        <v>17673930.517133858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17673930.517133858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73641.377154724411</v>
      </c>
      <c r="L1686" s="444">
        <f t="shared" ca="1" si="132"/>
        <v>17747571.894288581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17747571.894288581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73948.216226202421</v>
      </c>
      <c r="L1687" s="444">
        <f t="shared" ca="1" si="132"/>
        <v>17821520.110514782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17821520.110514782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74256.333793811587</v>
      </c>
      <c r="L1688" s="444">
        <f t="shared" ca="1" si="132"/>
        <v>17895776.444308594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17895776.444308594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74565.735184619145</v>
      </c>
      <c r="L1689" s="444">
        <f t="shared" ca="1" si="132"/>
        <v>17970342.179493211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17970342.179493211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74876.425747888381</v>
      </c>
      <c r="L1690" s="444">
        <f t="shared" ca="1" si="132"/>
        <v>18045218.605241101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18045218.605241101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75188.410855171256</v>
      </c>
      <c r="L1691" s="444">
        <f t="shared" ca="1" si="132"/>
        <v>18120407.016096272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18120407.016096272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75501.69590040113</v>
      </c>
      <c r="L1692" s="444">
        <f t="shared" ca="1" si="132"/>
        <v>18195908.711996675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18195908.711996675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75816.286299986139</v>
      </c>
      <c r="L1693" s="444">
        <f t="shared" ca="1" si="132"/>
        <v>18271724.998296659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18271724.998296659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76132.18749290274</v>
      </c>
      <c r="L1694" s="444">
        <f t="shared" ca="1" si="132"/>
        <v>18347857.185789563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18347857.185789563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76449.404940789842</v>
      </c>
      <c r="L1695" s="444">
        <f t="shared" ca="1" si="132"/>
        <v>18424306.590730354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18424306.590730354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76767.944128043135</v>
      </c>
      <c r="L1696" s="444">
        <f t="shared" ca="1" si="132"/>
        <v>18501074.534858398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18501074.534858398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77087.810561909995</v>
      </c>
      <c r="L1697" s="444">
        <f t="shared" ca="1" si="132"/>
        <v>18578162.345420308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18578162.345420308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77409.009772584614</v>
      </c>
      <c r="L1698" s="444">
        <f t="shared" ca="1" si="132"/>
        <v>18655571.355192892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18655571.355192892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77731.547313303716</v>
      </c>
      <c r="L1699" s="444">
        <f t="shared" ca="1" si="132"/>
        <v>18733302.902506195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18733302.902506195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78055.428760442475</v>
      </c>
      <c r="L1700" s="444">
        <f t="shared" ca="1" si="132"/>
        <v>18811358.331266638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18811358.331266638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78380.659713610992</v>
      </c>
      <c r="L1701" s="444">
        <f t="shared" ca="1" si="132"/>
        <v>18889738.990980249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18889738.990980249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78707.245795751034</v>
      </c>
      <c r="L1702" s="444">
        <f t="shared" ca="1" si="132"/>
        <v>18968446.236776002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18968446.236776002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79035.192653233345</v>
      </c>
      <c r="L1703" s="444">
        <f t="shared" ca="1" si="132"/>
        <v>19047481.429429237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19047481.429429237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79364.505955955159</v>
      </c>
      <c r="L1704" s="444">
        <f t="shared" ca="1" si="132"/>
        <v>19126845.935385194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19126845.935385194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79695.191397438306</v>
      </c>
      <c r="L1705" s="444">
        <f t="shared" ca="1" si="132"/>
        <v>19206541.126782633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19206541.126782633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80027.254694927644</v>
      </c>
      <c r="L1706" s="444">
        <f t="shared" ca="1" si="132"/>
        <v>19286568.381477561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19286568.381477561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80360.701589489836</v>
      </c>
      <c r="L1707" s="444">
        <f t="shared" ca="1" si="132"/>
        <v>19366929.083067052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19366929.083067052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80695.537846112711</v>
      </c>
      <c r="L1708" s="444">
        <f t="shared" ca="1" si="132"/>
        <v>19447624.620913167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19447624.620913167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81031.769253804858</v>
      </c>
      <c r="L1709" s="444">
        <f t="shared" ca="1" si="132"/>
        <v>19528656.390166972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19528656.390166972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81369.401625695711</v>
      </c>
      <c r="L1710" s="444">
        <f t="shared" ca="1" si="132"/>
        <v>19610025.791792668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19610025.791792668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81708.440799136122</v>
      </c>
      <c r="L1711" s="444">
        <f t="shared" ca="1" si="132"/>
        <v>19691734.232591804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19691734.232591804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82048.892635799188</v>
      </c>
      <c r="L1712" s="444">
        <f t="shared" ca="1" si="132"/>
        <v>19773783.125227604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19773783.125227604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82390.763021781677</v>
      </c>
      <c r="L1713" s="444">
        <f t="shared" ca="1" si="132"/>
        <v>19856173.888249386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19856173.888249386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82734.057867705778</v>
      </c>
      <c r="L1714" s="444">
        <f t="shared" ca="1" si="132"/>
        <v>19938907.946117092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19938907.946117092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83078.783108821211</v>
      </c>
      <c r="L1715" s="444">
        <f t="shared" ca="1" si="132"/>
        <v>20021986.729225915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20021986.729225915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83424.944705107977</v>
      </c>
      <c r="L1716" s="444">
        <f t="shared" ca="1" si="132"/>
        <v>20105411.673931021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20105411.673931021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83772.548641379253</v>
      </c>
      <c r="L1717" s="444">
        <f t="shared" ca="1" si="132"/>
        <v>20189184.222572401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20189184.222572401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84121.600927385007</v>
      </c>
      <c r="L1718" s="444">
        <f t="shared" ca="1" si="132"/>
        <v>20273305.823499788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20273305.823499788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84472.107597915776</v>
      </c>
      <c r="L1719" s="444">
        <f t="shared" ca="1" si="132"/>
        <v>20357777.931097705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20357777.931097705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84824.07471290711</v>
      </c>
      <c r="L1720" s="444">
        <f t="shared" ca="1" si="132"/>
        <v>20442602.005810611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20442602.005810611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85177.508357544211</v>
      </c>
      <c r="L1721" s="444">
        <f t="shared" ca="1" si="132"/>
        <v>20527779.514168154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20527779.514168154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85532.414642367308</v>
      </c>
      <c r="L1722" s="444">
        <f t="shared" ca="1" si="132"/>
        <v>20613311.928810522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20613311.928810522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85888.799703377168</v>
      </c>
      <c r="L1723" s="444">
        <f t="shared" ca="1" si="132"/>
        <v>20699200.7285139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20699200.7285139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86246.669702141255</v>
      </c>
      <c r="L1724" s="444">
        <f t="shared" ca="1" si="132"/>
        <v>20785447.398216043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20785447.398216043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86606.030825900176</v>
      </c>
      <c r="L1725" s="444">
        <f t="shared" ca="1" si="132"/>
        <v>20872053.429041944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20872053.429041944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86966.88928767477</v>
      </c>
      <c r="L1726" s="444">
        <f t="shared" ca="1" si="132"/>
        <v>20959020.318329617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20959020.318329617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87329.2513263734</v>
      </c>
      <c r="L1727" s="444">
        <f t="shared" ca="1" si="132"/>
        <v>21046349.569655992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21046349.569655992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87693.123206899967</v>
      </c>
      <c r="L1728" s="444">
        <f t="shared" ca="1" si="132"/>
        <v>21134042.692862891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21134042.692862891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88058.511220262037</v>
      </c>
      <c r="L1729" s="444">
        <f t="shared" ca="1" si="132"/>
        <v>21222101.204083152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21222101.204083152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88425.4216836798</v>
      </c>
      <c r="L1730" s="444">
        <f t="shared" ca="1" si="132"/>
        <v>21310526.625766832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21310526.625766832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88793.860940695129</v>
      </c>
      <c r="L1731" s="444">
        <f t="shared" ca="1" si="132"/>
        <v>21399320.486707527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21399320.486707527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89163.835361281366</v>
      </c>
      <c r="L1732" s="444">
        <f t="shared" ca="1" si="132"/>
        <v>21488484.322068807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21488484.322068807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89535.351341953356</v>
      </c>
      <c r="L1733" s="444">
        <f t="shared" ca="1" si="132"/>
        <v>21578019.673410758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21578019.673410758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89908.415305878152</v>
      </c>
      <c r="L1734" s="444">
        <f t="shared" ca="1" si="132"/>
        <v>21667928.088716637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21667928.088716637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90283.033702985995</v>
      </c>
      <c r="L1735" s="444">
        <f t="shared" ca="1" si="132"/>
        <v>21758211.122419622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21758211.122419622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90659.213010081759</v>
      </c>
      <c r="L1736" s="444">
        <f t="shared" ca="1" si="132"/>
        <v>21848870.335429702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21848870.335429702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91036.959730957096</v>
      </c>
      <c r="L1737" s="444">
        <f t="shared" ca="1" si="132"/>
        <v>21939907.295160659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21939907.295160659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91416.280396502741</v>
      </c>
      <c r="L1738" s="444">
        <f t="shared" ca="1" si="132"/>
        <v>22031323.575557161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22031323.575557161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91797.181564821498</v>
      </c>
      <c r="L1739" s="444">
        <f t="shared" ca="1" si="132"/>
        <v>22123120.757121984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22123120.757121984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92179.669821341595</v>
      </c>
      <c r="L1740" s="444">
        <f t="shared" ca="1" si="132"/>
        <v>22215300.426943325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22215300.426943325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92563.751778930513</v>
      </c>
      <c r="L1741" s="444">
        <f t="shared" ca="1" si="132"/>
        <v>22307864.178722255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22307864.178722255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92949.434078009392</v>
      </c>
      <c r="L1742" s="444">
        <f t="shared" ca="1" si="132"/>
        <v>22400813.612800263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22400813.612800263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93336.723386667756</v>
      </c>
      <c r="L1743" s="444">
        <f t="shared" ca="1" si="132"/>
        <v>22494150.336186931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22494150.336186931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93725.62640077887</v>
      </c>
      <c r="L1744" s="444">
        <f t="shared" ca="1" si="132"/>
        <v>22587875.96258771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22587875.96258771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94116.149844115454</v>
      </c>
      <c r="L1745" s="444">
        <f t="shared" ca="1" si="132"/>
        <v>22681992.112431824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22681992.112431824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94508.300468465939</v>
      </c>
      <c r="L1746" s="444">
        <f t="shared" ca="1" si="132"/>
        <v>22776500.412900291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22776500.412900291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94902.085053751216</v>
      </c>
      <c r="L1747" s="444">
        <f t="shared" ca="1" si="132"/>
        <v>22871402.497954041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22871402.497954041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95297.510408141839</v>
      </c>
      <c r="L1748" s="444">
        <f t="shared" ca="1" si="132"/>
        <v>22966700.008362181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22966700.008362181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95694.58336817575</v>
      </c>
      <c r="L1749" s="444">
        <f t="shared" ca="1" si="132"/>
        <v>23062394.591730356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23062394.591730356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96093.310798876482</v>
      </c>
      <c r="L1750" s="444">
        <f t="shared" ca="1" si="132"/>
        <v>23158487.902529232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23158487.902529232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96493.699593871803</v>
      </c>
      <c r="L1751" s="444">
        <f t="shared" ca="1" si="132"/>
        <v>23254981.602123104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23254981.602123104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96895.756675512937</v>
      </c>
      <c r="L1752" s="444">
        <f t="shared" ca="1" si="132"/>
        <v>23351877.358798616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23351877.358798616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97299.48899499423</v>
      </c>
      <c r="L1753" s="444">
        <f t="shared" ca="1" si="132"/>
        <v>23449176.847793609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23449176.847793609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97704.90353247337</v>
      </c>
      <c r="L1754" s="444">
        <f t="shared" ca="1" si="132"/>
        <v>23546881.751326084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23546881.751326084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98112.007297192016</v>
      </c>
      <c r="L1755" s="444">
        <f t="shared" ca="1" si="132"/>
        <v>23644993.758623276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23644993.758623276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98520.80732759698</v>
      </c>
      <c r="L1756" s="444">
        <f t="shared" ca="1" si="132"/>
        <v>23743514.565950874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23743514.565950874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98931.310691461971</v>
      </c>
      <c r="L1757" s="444">
        <f t="shared" ca="1" si="132"/>
        <v>23842445.876642335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23842445.876642335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99343.52448600973</v>
      </c>
      <c r="L1758" s="444">
        <f t="shared" ca="1" si="132"/>
        <v>23941789.401128344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23941789.401128344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99757.455838034773</v>
      </c>
      <c r="L1759" s="444">
        <f t="shared" ca="1" si="132"/>
        <v>24041546.85696638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24041546.85696638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100173.11190402658</v>
      </c>
      <c r="L1760" s="444">
        <f t="shared" ca="1" si="132"/>
        <v>24141719.968870405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24141719.968870405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100590.49987029335</v>
      </c>
      <c r="L1761" s="444">
        <f t="shared" ca="1" si="132"/>
        <v>24242310.468740698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24242310.468740698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101009.62695308623</v>
      </c>
      <c r="L1762" s="444">
        <f t="shared" ca="1" si="132"/>
        <v>24343320.095693786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24343320.095693786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101430.50039872411</v>
      </c>
      <c r="L1763" s="444">
        <f t="shared" ca="1" si="132"/>
        <v>24444750.596092511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24444750.596092511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101853.1274837188</v>
      </c>
      <c r="L1764" s="444">
        <f t="shared" ca="1" si="132"/>
        <v>24546603.723576229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24546603.723576229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102277.51551490095</v>
      </c>
      <c r="L1765" s="444">
        <f t="shared" ca="1" si="132"/>
        <v>24648881.239091132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24648881.239091132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102703.67182954638</v>
      </c>
      <c r="L1766" s="444">
        <f t="shared" ca="1" si="132"/>
        <v>24751584.91092068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24751584.91092068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103131.60379550283</v>
      </c>
      <c r="L1767" s="444">
        <f t="shared" ca="1" si="132"/>
        <v>24854716.514716182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24854716.514716182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103561.31881131743</v>
      </c>
      <c r="L1768" s="444">
        <f t="shared" ca="1" si="132"/>
        <v>24958277.833527498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24958277.833527498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103992.82430636458</v>
      </c>
      <c r="L1769" s="444">
        <f t="shared" ca="1" si="132"/>
        <v>25062270.657833863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25062270.657833863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104426.12774097442</v>
      </c>
      <c r="L1770" s="444">
        <f t="shared" ca="1" si="132"/>
        <v>25166696.785574839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25166696.785574839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104861.23660656183</v>
      </c>
      <c r="L1771" s="444">
        <f t="shared" ca="1" si="132"/>
        <v>25271558.022181399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25271558.022181399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105298.15842575583</v>
      </c>
      <c r="L1772" s="444">
        <f t="shared" ca="1" si="132"/>
        <v>25376856.180607155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25376856.180607155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105736.90075252981</v>
      </c>
      <c r="L1773" s="444">
        <f t="shared" ca="1" si="132"/>
        <v>25482593.081359684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25482593.081359684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106177.47117233202</v>
      </c>
      <c r="L1774" s="444">
        <f t="shared" ca="1" si="132"/>
        <v>25588770.552532017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25588770.552532017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106619.87730221673</v>
      </c>
      <c r="L1775" s="444">
        <f t="shared" ca="1" si="132"/>
        <v>25695390.429834235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25695390.429834235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107064.12679097598</v>
      </c>
      <c r="L1776" s="444">
        <f t="shared" ca="1" si="132"/>
        <v>25802454.55662521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25802454.55662521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107510.22731927171</v>
      </c>
      <c r="L1777" s="444">
        <f t="shared" ca="1" si="132"/>
        <v>25909964.78394448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25909964.78394448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107958.18659976867</v>
      </c>
      <c r="L1778" s="444">
        <f t="shared" ca="1" si="132"/>
        <v>26017922.970544249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26017922.970544249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108408.0123772677</v>
      </c>
      <c r="L1779" s="444">
        <f t="shared" ca="1" si="132"/>
        <v>26126330.982921518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26126330.982921518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108859.71242883966</v>
      </c>
      <c r="L1780" s="444">
        <f t="shared" ca="1" si="132"/>
        <v>26235190.695350356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26235190.695350356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109313.29456395982</v>
      </c>
      <c r="L1781" s="444">
        <f t="shared" ca="1" si="132"/>
        <v>26344503.989914317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26344503.989914317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109768.76662464299</v>
      </c>
      <c r="L1782" s="444">
        <f t="shared" ca="1" si="132"/>
        <v>26454272.756538961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26454272.756538961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110226.13648557902</v>
      </c>
      <c r="L1783" s="444">
        <f t="shared" ca="1" si="132"/>
        <v>26564498.893024541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26564498.893024541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110685.41205426892</v>
      </c>
      <c r="L1784" s="444">
        <f t="shared" ca="1" si="132"/>
        <v>26675184.305078812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26675184.305078812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111146.60127116171</v>
      </c>
      <c r="L1785" s="444">
        <f t="shared" ca="1" si="132"/>
        <v>26786330.906349972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26786330.906349972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111609.71210979155</v>
      </c>
      <c r="L1786" s="444">
        <f t="shared" ca="1" si="132"/>
        <v>26897940.618459765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26897940.618459765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112074.75257691568</v>
      </c>
      <c r="L1787" s="444">
        <f t="shared" ca="1" si="132"/>
        <v>27010015.371036682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27010015.371036682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112541.73071265286</v>
      </c>
      <c r="L1788" s="444">
        <f t="shared" ca="1" si="132"/>
        <v>27122557.101749334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27122557.101749334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113010.65459062223</v>
      </c>
      <c r="L1789" s="444">
        <f t="shared" ca="1" si="132"/>
        <v>27235567.756339956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27235567.756339956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113481.53231808315</v>
      </c>
      <c r="L1790" s="444">
        <f t="shared" ca="1" si="132"/>
        <v>27349049.288658038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27349049.288658038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113954.37203607516</v>
      </c>
      <c r="L1791" s="444">
        <f t="shared" ca="1" si="132"/>
        <v>27463003.660694111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27463003.660694111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114429.1819195588</v>
      </c>
      <c r="L1792" s="444">
        <f t="shared" ca="1" si="132"/>
        <v>27577432.842613671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27577432.842613671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114905.97017755697</v>
      </c>
      <c r="L1793" s="444">
        <f t="shared" ref="L1793:L2047" ca="1" si="137">I1793-J1793+K1793</f>
        <v>27692338.812791228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27692338.812791228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115384.74505329676</v>
      </c>
      <c r="L1794" s="444">
        <f t="shared" ca="1" si="137"/>
        <v>27807723.557844523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27807723.557844523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115865.5148243522</v>
      </c>
      <c r="L1795" s="444">
        <f t="shared" ca="1" si="137"/>
        <v>27923589.072668876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27923589.072668876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116348.28780278697</v>
      </c>
      <c r="L1796" s="444">
        <f t="shared" ca="1" si="137"/>
        <v>28039937.360471662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28039937.360471662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116833.0723352986</v>
      </c>
      <c r="L1797" s="444">
        <f t="shared" ca="1" si="137"/>
        <v>28156770.432806961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28156770.432806961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117319.87680336233</v>
      </c>
      <c r="L1798" s="444">
        <f t="shared" ca="1" si="137"/>
        <v>28274090.309610322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28274090.309610322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117808.70962337634</v>
      </c>
      <c r="L1799" s="444">
        <f t="shared" ca="1" si="137"/>
        <v>28391899.0192337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28391899.0192337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118299.57924680709</v>
      </c>
      <c r="L1800" s="444">
        <f t="shared" ca="1" si="137"/>
        <v>28510198.598480508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28510198.598480508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118792.49416033545</v>
      </c>
      <c r="L1801" s="444">
        <f t="shared" ca="1" si="137"/>
        <v>28628991.092640843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28628991.092640843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119287.46288600352</v>
      </c>
      <c r="L1802" s="444">
        <f t="shared" ca="1" si="137"/>
        <v>28748278.555526845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28748278.555526845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119784.49398136185</v>
      </c>
      <c r="L1803" s="444">
        <f t="shared" ca="1" si="137"/>
        <v>28868063.049508207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28868063.049508207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120283.59603961752</v>
      </c>
      <c r="L1804" s="444">
        <f t="shared" ca="1" si="137"/>
        <v>28988346.645547826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28988346.645547826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120784.77768978261</v>
      </c>
      <c r="L1805" s="444">
        <f t="shared" ca="1" si="137"/>
        <v>29109131.423237607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29109131.423237607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121288.04759682335</v>
      </c>
      <c r="L1806" s="444">
        <f t="shared" ca="1" si="137"/>
        <v>29230419.47083443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29230419.47083443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121793.41446181013</v>
      </c>
      <c r="L1807" s="444">
        <f t="shared" ca="1" si="137"/>
        <v>29352212.88529624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29352212.88529624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122300.88702206766</v>
      </c>
      <c r="L1808" s="444">
        <f t="shared" ca="1" si="137"/>
        <v>29474513.772318307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29474513.772318307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122810.47405132627</v>
      </c>
      <c r="L1809" s="444">
        <f t="shared" ca="1" si="137"/>
        <v>29597324.246369634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29597324.246369634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123322.18435987347</v>
      </c>
      <c r="L1810" s="444">
        <f t="shared" ca="1" si="137"/>
        <v>29720646.430729508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29720646.430729508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123836.02679470628</v>
      </c>
      <c r="L1811" s="444">
        <f t="shared" ca="1" si="137"/>
        <v>29844482.457524214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29844482.457524214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124352.01023968423</v>
      </c>
      <c r="L1812" s="444">
        <f t="shared" ca="1" si="137"/>
        <v>29968834.467763897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29968834.467763897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124870.14361568289</v>
      </c>
      <c r="L1813" s="444">
        <f t="shared" ca="1" si="137"/>
        <v>30093704.611379579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30093704.611379579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125390.43588074825</v>
      </c>
      <c r="L1814" s="444">
        <f t="shared" ca="1" si="137"/>
        <v>30219095.047260325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30219095.047260325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125912.89603025136</v>
      </c>
      <c r="L1815" s="444">
        <f t="shared" ca="1" si="137"/>
        <v>30345007.943290576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30345007.943290576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126437.53309704406</v>
      </c>
      <c r="L1816" s="444">
        <f t="shared" ca="1" si="137"/>
        <v>30471445.47638762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30471445.47638762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126964.35615161508</v>
      </c>
      <c r="L1817" s="444">
        <f t="shared" ca="1" si="137"/>
        <v>30598409.832539234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30598409.832539234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127493.37430224681</v>
      </c>
      <c r="L1818" s="444">
        <f t="shared" ca="1" si="137"/>
        <v>30725903.20684148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30725903.20684148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128024.59669517283</v>
      </c>
      <c r="L1819" s="444">
        <f t="shared" ca="1" si="137"/>
        <v>30853927.803536654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30853927.803536654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128558.03251473604</v>
      </c>
      <c r="L1820" s="444">
        <f t="shared" ca="1" si="137"/>
        <v>30982485.83605139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30982485.83605139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129093.69098354745</v>
      </c>
      <c r="L1821" s="444">
        <f t="shared" ca="1" si="137"/>
        <v>31111579.527034938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31111579.527034938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129631.58136264559</v>
      </c>
      <c r="L1822" s="444">
        <f t="shared" ca="1" si="137"/>
        <v>31241211.108397584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31241211.108397584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130171.71295165661</v>
      </c>
      <c r="L1823" s="444">
        <f t="shared" ca="1" si="137"/>
        <v>31371382.821349241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31371382.821349241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130714.09508895518</v>
      </c>
      <c r="L1824" s="444">
        <f t="shared" ca="1" si="137"/>
        <v>31502096.916438196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31502096.916438196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131258.73715182583</v>
      </c>
      <c r="L1825" s="444">
        <f t="shared" ca="1" si="137"/>
        <v>31633355.653590024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31633355.653590024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131805.64855662509</v>
      </c>
      <c r="L1826" s="444">
        <f t="shared" ca="1" si="137"/>
        <v>31765161.302146647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31765161.302146647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132354.83875894436</v>
      </c>
      <c r="L1827" s="444">
        <f t="shared" ca="1" si="137"/>
        <v>31897516.140905593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31897516.140905593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132906.31725377328</v>
      </c>
      <c r="L1828" s="444">
        <f t="shared" ca="1" si="137"/>
        <v>32030422.458159365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32030422.458159365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133460.09357566404</v>
      </c>
      <c r="L1829" s="444">
        <f t="shared" ca="1" si="137"/>
        <v>32163882.551735029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32163882.551735029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134016.17729889596</v>
      </c>
      <c r="L1830" s="444">
        <f t="shared" ca="1" si="137"/>
        <v>32297898.729033925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32297898.729033925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134574.57803764136</v>
      </c>
      <c r="L1831" s="444">
        <f t="shared" ca="1" si="137"/>
        <v>32432473.307071567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32432473.307071567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135135.30544613153</v>
      </c>
      <c r="L1832" s="444">
        <f t="shared" ca="1" si="137"/>
        <v>32567608.6125177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32567608.6125177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135698.36921882376</v>
      </c>
      <c r="L1833" s="444">
        <f t="shared" ca="1" si="137"/>
        <v>32703306.981736522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32703306.981736522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136263.77909056883</v>
      </c>
      <c r="L1834" s="444">
        <f t="shared" ca="1" si="137"/>
        <v>32839570.760827091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32839570.760827091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136831.54483677953</v>
      </c>
      <c r="L1835" s="444">
        <f t="shared" ca="1" si="137"/>
        <v>32976402.305663869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32976402.305663869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137401.67627359944</v>
      </c>
      <c r="L1836" s="444">
        <f t="shared" ca="1" si="137"/>
        <v>33113803.981937468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33113803.981937468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137974.18325807279</v>
      </c>
      <c r="L1837" s="444">
        <f t="shared" ca="1" si="137"/>
        <v>33251778.16519554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33251778.16519554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138549.07568831474</v>
      </c>
      <c r="L1838" s="444">
        <f t="shared" ca="1" si="137"/>
        <v>33390327.240883853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33390327.240883853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139126.36350368272</v>
      </c>
      <c r="L1839" s="444">
        <f t="shared" ca="1" si="137"/>
        <v>33529453.604387537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33529453.604387537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139706.05668494807</v>
      </c>
      <c r="L1840" s="444">
        <f t="shared" ca="1" si="137"/>
        <v>33669159.661072485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33669159.661072485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140288.16525446868</v>
      </c>
      <c r="L1841" s="444">
        <f t="shared" ca="1" si="137"/>
        <v>33809447.826326951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33809447.826326951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140872.69927636228</v>
      </c>
      <c r="L1842" s="444">
        <f t="shared" ca="1" si="137"/>
        <v>33950320.525603317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33950320.525603317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141459.66885668048</v>
      </c>
      <c r="L1843" s="444">
        <f t="shared" ca="1" si="137"/>
        <v>34091780.194459997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34091780.194459997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142049.08414358331</v>
      </c>
      <c r="L1844" s="444">
        <f t="shared" ca="1" si="137"/>
        <v>34233829.278603584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34233829.278603584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142640.95532751494</v>
      </c>
      <c r="L1845" s="444">
        <f t="shared" ca="1" si="137"/>
        <v>34376470.233931102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34376470.233931102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143235.29264137958</v>
      </c>
      <c r="L1846" s="444">
        <f t="shared" ca="1" si="137"/>
        <v>34519705.526572481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34519705.526572481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143832.10636071867</v>
      </c>
      <c r="L1847" s="444">
        <f t="shared" ca="1" si="137"/>
        <v>34663537.632933199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34663537.632933199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144431.40680388833</v>
      </c>
      <c r="L1848" s="444">
        <f t="shared" ca="1" si="137"/>
        <v>34807969.03973709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34807969.03973709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145033.20433223789</v>
      </c>
      <c r="L1849" s="444">
        <f t="shared" ca="1" si="137"/>
        <v>34953002.24406933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34953002.24406933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145637.50935028886</v>
      </c>
      <c r="L1850" s="444">
        <f t="shared" ca="1" si="137"/>
        <v>35098639.753419623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35098639.753419623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146244.3323059151</v>
      </c>
      <c r="L1851" s="444">
        <f t="shared" ca="1" si="137"/>
        <v>35244884.085725538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35244884.085725538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146853.68369052309</v>
      </c>
      <c r="L1852" s="444">
        <f t="shared" ca="1" si="137"/>
        <v>35391737.769416064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35391737.769416064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147465.57403923359</v>
      </c>
      <c r="L1853" s="444">
        <f t="shared" ca="1" si="137"/>
        <v>35539203.3434553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35539203.3434553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148080.01393106376</v>
      </c>
      <c r="L1854" s="444">
        <f t="shared" ca="1" si="137"/>
        <v>35687283.357386366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35687283.357386366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148697.01398910987</v>
      </c>
      <c r="L1855" s="444">
        <f t="shared" ca="1" si="137"/>
        <v>35835980.371375479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35835980.371375479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149316.58488073116</v>
      </c>
      <c r="L1856" s="444">
        <f t="shared" ca="1" si="137"/>
        <v>35985296.956256211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35985296.956256211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149938.73731773422</v>
      </c>
      <c r="L1857" s="444">
        <f t="shared" ca="1" si="137"/>
        <v>36135235.693573944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36135235.693573944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150563.4820565581</v>
      </c>
      <c r="L1858" s="444">
        <f t="shared" ca="1" si="137"/>
        <v>36285799.175630502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36285799.175630502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151190.82989846042</v>
      </c>
      <c r="L1859" s="444">
        <f t="shared" ca="1" si="137"/>
        <v>36436990.005528964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36436990.005528964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151820.79168970403</v>
      </c>
      <c r="L1860" s="444">
        <f t="shared" ca="1" si="137"/>
        <v>36588810.797218665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36588810.797218665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152453.37832174444</v>
      </c>
      <c r="L1861" s="444">
        <f t="shared" ca="1" si="137"/>
        <v>36741264.17554041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36741264.17554041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153088.60073141838</v>
      </c>
      <c r="L1862" s="444">
        <f t="shared" ca="1" si="137"/>
        <v>36894352.776271828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36894352.776271828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153726.4699011326</v>
      </c>
      <c r="L1863" s="444">
        <f t="shared" ca="1" si="137"/>
        <v>37048079.246172957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37048079.246172957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154366.99685905399</v>
      </c>
      <c r="L1864" s="444">
        <f t="shared" ca="1" si="137"/>
        <v>37202446.243032008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37202446.243032008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155010.19267930003</v>
      </c>
      <c r="L1865" s="444">
        <f t="shared" ca="1" si="137"/>
        <v>37357456.435711309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37357456.435711309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155656.06848213045</v>
      </c>
      <c r="L1866" s="444">
        <f t="shared" ca="1" si="137"/>
        <v>37513112.50419344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37513112.50419344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156304.63543413935</v>
      </c>
      <c r="L1867" s="444">
        <f t="shared" ca="1" si="137"/>
        <v>37669417.139627576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37669417.139627576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156955.90474844823</v>
      </c>
      <c r="L1868" s="444">
        <f t="shared" ca="1" si="137"/>
        <v>37826373.044376023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37826373.044376023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157609.88768490008</v>
      </c>
      <c r="L1869" s="444">
        <f t="shared" ca="1" si="137"/>
        <v>37983982.93206092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37983982.93206092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158266.59555025384</v>
      </c>
      <c r="L1870" s="444">
        <f t="shared" ca="1" si="137"/>
        <v>38142249.527611174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38142249.527611174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158926.0396983799</v>
      </c>
      <c r="L1871" s="444">
        <f t="shared" ca="1" si="137"/>
        <v>38301175.567309551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38301175.567309551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159588.23153045645</v>
      </c>
      <c r="L1872" s="444">
        <f t="shared" ca="1" si="137"/>
        <v>38460763.798840009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38460763.798840009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160253.18249516669</v>
      </c>
      <c r="L1873" s="444">
        <f t="shared" ca="1" si="137"/>
        <v>38621016.981335178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38621016.981335178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160920.90408889658</v>
      </c>
      <c r="L1874" s="444">
        <f t="shared" ca="1" si="137"/>
        <v>38781937.885424078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38781937.885424078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161591.40785593365</v>
      </c>
      <c r="L1875" s="444">
        <f t="shared" ca="1" si="137"/>
        <v>38943529.293280013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38943529.293280013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162264.70538866671</v>
      </c>
      <c r="L1876" s="444">
        <f t="shared" ca="1" si="137"/>
        <v>39105793.998668678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39105793.998668678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162940.80832778616</v>
      </c>
      <c r="L1877" s="444">
        <f t="shared" ca="1" si="137"/>
        <v>39268734.806996465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39268734.806996465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163619.72836248527</v>
      </c>
      <c r="L1878" s="444">
        <f t="shared" ca="1" si="137"/>
        <v>39432354.53535895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39432354.53535895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164301.47723066231</v>
      </c>
      <c r="L1879" s="444">
        <f t="shared" ca="1" si="137"/>
        <v>39596656.012589611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39596656.012589611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164986.06671912337</v>
      </c>
      <c r="L1880" s="444">
        <f t="shared" ca="1" si="137"/>
        <v>39761642.079308733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39761642.079308733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165673.5086637864</v>
      </c>
      <c r="L1881" s="444">
        <f t="shared" ca="1" si="137"/>
        <v>39927315.587972522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39927315.587972522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166363.81494988551</v>
      </c>
      <c r="L1882" s="444">
        <f t="shared" ca="1" si="137"/>
        <v>40093679.402922407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40093679.402922407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167056.99751217669</v>
      </c>
      <c r="L1883" s="444">
        <f t="shared" ca="1" si="137"/>
        <v>40260736.400434583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40260736.400434583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167753.06833514408</v>
      </c>
      <c r="L1884" s="444">
        <f t="shared" ca="1" si="137"/>
        <v>40428489.468769729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40428489.468769729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168452.0394532072</v>
      </c>
      <c r="L1885" s="444">
        <f t="shared" ca="1" si="137"/>
        <v>40596941.508222938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40596941.508222938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169153.92295092891</v>
      </c>
      <c r="L1886" s="444">
        <f t="shared" ca="1" si="137"/>
        <v>40766095.431173868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40766095.431173868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169858.73096322446</v>
      </c>
      <c r="L1887" s="444">
        <f t="shared" ca="1" si="137"/>
        <v>40935954.162137091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40935954.162137091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170566.47567557122</v>
      </c>
      <c r="L1888" s="444">
        <f t="shared" ca="1" si="137"/>
        <v>41106520.637812659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41106520.637812659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171277.1693242194</v>
      </c>
      <c r="L1889" s="444">
        <f t="shared" ca="1" si="137"/>
        <v>41277797.807136878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41277797.807136878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171990.82419640367</v>
      </c>
      <c r="L1890" s="444">
        <f t="shared" ca="1" si="137"/>
        <v>41449788.631333284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41449788.631333284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172707.45263055534</v>
      </c>
      <c r="L1891" s="444">
        <f t="shared" ca="1" si="137"/>
        <v>41622496.083963841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41622496.083963841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173427.067016516</v>
      </c>
      <c r="L1892" s="444">
        <f t="shared" ca="1" si="137"/>
        <v>41795923.150980361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41795923.150980361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174149.67979575149</v>
      </c>
      <c r="L1893" s="444">
        <f t="shared" ca="1" si="137"/>
        <v>41970072.83077611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41970072.83077611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174875.30346156712</v>
      </c>
      <c r="L1894" s="444">
        <f t="shared" ca="1" si="137"/>
        <v>42144948.134237677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42144948.134237677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175603.95055932365</v>
      </c>
      <c r="L1895" s="444">
        <f t="shared" ca="1" si="137"/>
        <v>42320552.084797002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42320552.084797002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176335.63368665418</v>
      </c>
      <c r="L1896" s="444">
        <f t="shared" ca="1" si="137"/>
        <v>42496887.718483657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42496887.718483657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177070.36549368189</v>
      </c>
      <c r="L1897" s="444">
        <f t="shared" ca="1" si="137"/>
        <v>42673958.083977342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42673958.083977342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177808.15868323893</v>
      </c>
      <c r="L1898" s="444">
        <f t="shared" ca="1" si="137"/>
        <v>42851766.242660582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42851766.242660582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178549.02601108575</v>
      </c>
      <c r="L1899" s="444">
        <f t="shared" ca="1" si="137"/>
        <v>43030315.268671669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43030315.268671669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179292.98028613196</v>
      </c>
      <c r="L1900" s="444">
        <f t="shared" ca="1" si="137"/>
        <v>43209608.248957798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43209608.248957798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180040.03437065749</v>
      </c>
      <c r="L1901" s="444">
        <f t="shared" ca="1" si="137"/>
        <v>43389648.283328459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43389648.283328459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180790.20118053525</v>
      </c>
      <c r="L1902" s="444">
        <f t="shared" ca="1" si="137"/>
        <v>43570438.484508991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43570438.484508991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181543.49368545413</v>
      </c>
      <c r="L1903" s="444">
        <f t="shared" ca="1" si="137"/>
        <v>43751981.978194445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43751981.978194445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182299.92490914353</v>
      </c>
      <c r="L1904" s="444">
        <f t="shared" ca="1" si="137"/>
        <v>43934281.90310359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43934281.90310359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183059.5079295983</v>
      </c>
      <c r="L1905" s="444">
        <f t="shared" ca="1" si="137"/>
        <v>44117341.411033191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44117341.411033191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183822.25587930495</v>
      </c>
      <c r="L1906" s="444">
        <f t="shared" ca="1" si="137"/>
        <v>44301163.666912496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44301163.666912496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184588.18194546874</v>
      </c>
      <c r="L1907" s="444">
        <f t="shared" ca="1" si="137"/>
        <v>44485751.848857962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44485751.848857962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185357.2993702415</v>
      </c>
      <c r="L1908" s="444">
        <f t="shared" ca="1" si="137"/>
        <v>44671109.148228206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44671109.148228206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186129.62145095086</v>
      </c>
      <c r="L1909" s="444">
        <f t="shared" ca="1" si="137"/>
        <v>44857238.769679159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44857238.769679159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186905.16154032983</v>
      </c>
      <c r="L1910" s="444">
        <f t="shared" ca="1" si="137"/>
        <v>45044143.931219488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45044143.931219488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187683.93304674787</v>
      </c>
      <c r="L1911" s="444">
        <f t="shared" ca="1" si="137"/>
        <v>45231827.864266239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45231827.864266239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188465.94943444265</v>
      </c>
      <c r="L1912" s="444">
        <f t="shared" ca="1" si="137"/>
        <v>45420293.813700683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45420293.813700683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189251.22422375286</v>
      </c>
      <c r="L1913" s="444">
        <f t="shared" ca="1" si="137"/>
        <v>45609545.037924439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45609545.037924439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190039.77099135183</v>
      </c>
      <c r="L1914" s="444">
        <f t="shared" ca="1" si="137"/>
        <v>45799584.808915794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45799584.808915794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190831.60337048248</v>
      </c>
      <c r="L1915" s="444">
        <f t="shared" ca="1" si="137"/>
        <v>45990416.412286274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45990416.412286274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191626.73505119281</v>
      </c>
      <c r="L1916" s="444">
        <f t="shared" ca="1" si="137"/>
        <v>46182043.147337466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46182043.147337466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192425.17978057277</v>
      </c>
      <c r="L1917" s="444">
        <f t="shared" ca="1" si="137"/>
        <v>46374468.327118039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46374468.327118039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193226.95136299182</v>
      </c>
      <c r="L1918" s="444">
        <f t="shared" ca="1" si="137"/>
        <v>46567695.278481029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46567695.278481029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194032.06366033762</v>
      </c>
      <c r="L1919" s="444">
        <f t="shared" ca="1" si="137"/>
        <v>46761727.342141367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46761727.342141367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194840.5305922557</v>
      </c>
      <c r="L1920" s="444">
        <f t="shared" ca="1" si="137"/>
        <v>46956567.872733623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46956567.872733623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195652.3661363901</v>
      </c>
      <c r="L1921" s="444">
        <f t="shared" ca="1" si="137"/>
        <v>47152220.23887001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47152220.23887001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196467.58432862503</v>
      </c>
      <c r="L1922" s="444">
        <f t="shared" ca="1" si="137"/>
        <v>47348687.823198631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47348687.823198631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197286.19926332764</v>
      </c>
      <c r="L1923" s="444">
        <f t="shared" ca="1" si="137"/>
        <v>47545974.022461958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47545974.022461958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198108.22509359149</v>
      </c>
      <c r="L1924" s="444">
        <f t="shared" ca="1" si="137"/>
        <v>47744082.247555546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47744082.247555546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198933.67603148145</v>
      </c>
      <c r="L1925" s="444">
        <f t="shared" ca="1" si="137"/>
        <v>47943015.923587024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47943015.923587024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199762.56634827927</v>
      </c>
      <c r="L1926" s="444">
        <f t="shared" ca="1" si="137"/>
        <v>48142778.489935301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48142778.489935301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200594.91037473042</v>
      </c>
      <c r="L1927" s="444">
        <f t="shared" ca="1" si="137"/>
        <v>48343373.400310032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48343373.400310032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201430.72250129181</v>
      </c>
      <c r="L1928" s="444">
        <f t="shared" ca="1" si="137"/>
        <v>48544804.122811325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48544804.122811325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202270.01717838051</v>
      </c>
      <c r="L1929" s="444">
        <f t="shared" ca="1" si="137"/>
        <v>48747074.139989704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48747074.139989704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203112.80891662376</v>
      </c>
      <c r="L1930" s="444">
        <f t="shared" ca="1" si="137"/>
        <v>48950186.948906325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48950186.948906325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203959.11228710969</v>
      </c>
      <c r="L1931" s="444">
        <f t="shared" ca="1" si="137"/>
        <v>49154146.061193436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49154146.061193436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204808.94192163931</v>
      </c>
      <c r="L1932" s="444">
        <f t="shared" ca="1" si="137"/>
        <v>49358955.003115073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49358955.003115073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205662.31251297946</v>
      </c>
      <c r="L1933" s="444">
        <f t="shared" ca="1" si="137"/>
        <v>49564617.315628052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49564617.315628052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206519.23881511687</v>
      </c>
      <c r="L1934" s="444">
        <f t="shared" ca="1" si="137"/>
        <v>49771136.554443166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49771136.554443166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207379.73564351318</v>
      </c>
      <c r="L1935" s="444">
        <f t="shared" ca="1" si="137"/>
        <v>49978516.290086679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49978516.290086679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208243.81787536116</v>
      </c>
      <c r="L1936" s="444">
        <f t="shared" ca="1" si="137"/>
        <v>50186760.107962042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50186760.107962042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209111.50044984184</v>
      </c>
      <c r="L1937" s="444">
        <f t="shared" ca="1" si="137"/>
        <v>50395871.608411886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50395871.608411886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209982.79836838285</v>
      </c>
      <c r="L1938" s="444">
        <f t="shared" ca="1" si="137"/>
        <v>50605854.406780265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50605854.406780265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210857.72669491777</v>
      </c>
      <c r="L1939" s="444">
        <f t="shared" ca="1" si="137"/>
        <v>50816712.133475184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50816712.133475184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211736.3005561466</v>
      </c>
      <c r="L1940" s="444">
        <f t="shared" ca="1" si="137"/>
        <v>51028448.43403133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51028448.43403133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212618.53514179721</v>
      </c>
      <c r="L1941" s="444">
        <f t="shared" ca="1" si="137"/>
        <v>51241066.969173126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51241066.969173126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213504.44570488803</v>
      </c>
      <c r="L1942" s="444">
        <f t="shared" ca="1" si="137"/>
        <v>51454571.414878011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51454571.414878011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214394.0475619917</v>
      </c>
      <c r="L1943" s="444">
        <f t="shared" ca="1" si="137"/>
        <v>51668965.462439999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51668965.462439999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215287.35609349998</v>
      </c>
      <c r="L1944" s="444">
        <f t="shared" ca="1" si="137"/>
        <v>51884252.818533503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51884252.818533503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216184.3867438896</v>
      </c>
      <c r="L1945" s="444">
        <f t="shared" ca="1" si="137"/>
        <v>52100437.205277391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52100437.205277391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217085.15502198914</v>
      </c>
      <c r="L1946" s="444">
        <f t="shared" ca="1" si="137"/>
        <v>52317522.360299379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52317522.360299379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217989.67650124742</v>
      </c>
      <c r="L1947" s="444">
        <f t="shared" ca="1" si="137"/>
        <v>52535512.036800623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52535512.036800623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218897.96682000262</v>
      </c>
      <c r="L1948" s="444">
        <f t="shared" ca="1" si="137"/>
        <v>52754410.003620625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52754410.003620625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219810.0416817526</v>
      </c>
      <c r="L1949" s="444">
        <f t="shared" ca="1" si="137"/>
        <v>52974220.045302376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52974220.045302376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220725.91685542656</v>
      </c>
      <c r="L1950" s="444">
        <f t="shared" ca="1" si="137"/>
        <v>53194945.962157801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53194945.962157801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221645.60817565749</v>
      </c>
      <c r="L1951" s="444">
        <f t="shared" ca="1" si="137"/>
        <v>53416591.570333458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53416591.570333458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222569.13154305608</v>
      </c>
      <c r="L1952" s="444">
        <f t="shared" ca="1" si="137"/>
        <v>53639160.701876514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53639160.701876514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223496.50292448545</v>
      </c>
      <c r="L1953" s="444">
        <f t="shared" ca="1" si="137"/>
        <v>53862657.204801001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53862657.204801001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224427.73835333751</v>
      </c>
      <c r="L1954" s="444">
        <f t="shared" ca="1" si="137"/>
        <v>54087084.943154335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54087084.943154335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225362.85392980973</v>
      </c>
      <c r="L1955" s="444">
        <f t="shared" ca="1" si="137"/>
        <v>54312447.797084145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54312447.797084145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226301.86582118392</v>
      </c>
      <c r="L1956" s="444">
        <f t="shared" ca="1" si="137"/>
        <v>54538749.662905328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54538749.662905328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227244.79026210553</v>
      </c>
      <c r="L1957" s="444">
        <f t="shared" ca="1" si="137"/>
        <v>54765994.453167431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54765994.453167431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228191.64355486425</v>
      </c>
      <c r="L1958" s="444">
        <f t="shared" ca="1" si="137"/>
        <v>54994186.096722297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54994186.096722297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229142.44206967624</v>
      </c>
      <c r="L1959" s="444">
        <f t="shared" ca="1" si="137"/>
        <v>55223328.538791977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55223328.538791977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230097.20224496661</v>
      </c>
      <c r="L1960" s="444">
        <f t="shared" ca="1" si="137"/>
        <v>55453425.741036944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55453425.741036944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231055.94058765392</v>
      </c>
      <c r="L1961" s="444">
        <f t="shared" ca="1" si="137"/>
        <v>55684481.681624599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55684481.681624599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232018.67367343581</v>
      </c>
      <c r="L1962" s="444">
        <f t="shared" ca="1" si="137"/>
        <v>55916500.355298035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55916500.355298035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232985.41814707514</v>
      </c>
      <c r="L1963" s="444">
        <f t="shared" ca="1" si="137"/>
        <v>56149485.773445107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56149485.773445107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233956.19072268796</v>
      </c>
      <c r="L1964" s="444">
        <f t="shared" ca="1" si="137"/>
        <v>56383441.964167796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56383441.964167796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234931.00818403249</v>
      </c>
      <c r="L1965" s="444">
        <f t="shared" ca="1" si="137"/>
        <v>56618372.972351827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56618372.972351827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235909.88738479928</v>
      </c>
      <c r="L1966" s="444">
        <f t="shared" ca="1" si="137"/>
        <v>56854282.859736629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56854282.859736629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236892.84524890262</v>
      </c>
      <c r="L1967" s="444">
        <f t="shared" ca="1" si="137"/>
        <v>57091175.704985529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57091175.704985529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237879.898770773</v>
      </c>
      <c r="L1968" s="444">
        <f t="shared" ca="1" si="137"/>
        <v>57329055.603756301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57329055.603756301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238871.06501565123</v>
      </c>
      <c r="L1969" s="444">
        <f t="shared" ca="1" si="137"/>
        <v>57567926.668771952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57567926.668771952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239866.36111988316</v>
      </c>
      <c r="L1970" s="444">
        <f t="shared" ca="1" si="137"/>
        <v>57807793.029891834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57807793.029891834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240865.80429121596</v>
      </c>
      <c r="L1971" s="444">
        <f t="shared" ca="1" si="137"/>
        <v>58048658.834183052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58048658.834183052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241869.41180909605</v>
      </c>
      <c r="L1972" s="444">
        <f t="shared" ca="1" si="137"/>
        <v>58290528.245992146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58290528.245992146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242877.20102496725</v>
      </c>
      <c r="L1973" s="444">
        <f t="shared" ca="1" si="137"/>
        <v>58533405.447017111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58533405.447017111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243889.18936257128</v>
      </c>
      <c r="L1974" s="444">
        <f t="shared" ca="1" si="137"/>
        <v>58777294.636379682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58777294.636379682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244905.39431824867</v>
      </c>
      <c r="L1975" s="444">
        <f t="shared" ca="1" si="137"/>
        <v>59022200.030697927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59022200.030697927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245925.83346124139</v>
      </c>
      <c r="L1976" s="444">
        <f t="shared" ca="1" si="137"/>
        <v>59268125.864159167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59268125.864159167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246950.52443399656</v>
      </c>
      <c r="L1977" s="444">
        <f t="shared" ca="1" si="137"/>
        <v>59515076.388593167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59515076.388593167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247979.48495247154</v>
      </c>
      <c r="L1978" s="444">
        <f t="shared" ca="1" si="137"/>
        <v>59763055.873545639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59763055.873545639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249012.73280644012</v>
      </c>
      <c r="L1979" s="444">
        <f t="shared" ca="1" si="137"/>
        <v>60012068.606352076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60012068.606352076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250050.28585980035</v>
      </c>
      <c r="L1980" s="444">
        <f t="shared" ca="1" si="137"/>
        <v>60262118.892211877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60262118.892211877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251092.16205088285</v>
      </c>
      <c r="L1981" s="444">
        <f t="shared" ca="1" si="137"/>
        <v>60513211.054262757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60513211.054262757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252138.37939276148</v>
      </c>
      <c r="L1982" s="444">
        <f t="shared" ca="1" si="137"/>
        <v>60765349.433655515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60765349.433655515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253188.95597356462</v>
      </c>
      <c r="L1983" s="444">
        <f t="shared" ca="1" si="137"/>
        <v>61018538.389629081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61018538.389629081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254243.9099567878</v>
      </c>
      <c r="L1984" s="444">
        <f t="shared" ca="1" si="137"/>
        <v>61272782.299585871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61272782.299585871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255303.2595816078</v>
      </c>
      <c r="L1985" s="444">
        <f t="shared" ca="1" si="137"/>
        <v>61528085.559167482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61528085.559167482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256367.02316319782</v>
      </c>
      <c r="L1986" s="444">
        <f t="shared" ca="1" si="137"/>
        <v>61784452.582330681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61784452.582330681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257435.21909304449</v>
      </c>
      <c r="L1987" s="444">
        <f t="shared" ca="1" si="137"/>
        <v>62041887.801423728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62041887.801423728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258507.86583926552</v>
      </c>
      <c r="L1988" s="444">
        <f t="shared" ca="1" si="137"/>
        <v>62300395.667262994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62300395.667262994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259584.98194692913</v>
      </c>
      <c r="L1989" s="444">
        <f t="shared" ca="1" si="137"/>
        <v>62559980.649209924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62559980.649209924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260666.58603837469</v>
      </c>
      <c r="L1990" s="444">
        <f t="shared" ca="1" si="137"/>
        <v>62820647.235248297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62820647.235248297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261752.69681353454</v>
      </c>
      <c r="L1991" s="444">
        <f t="shared" ca="1" si="137"/>
        <v>63082399.932061829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63082399.932061829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262843.33305025758</v>
      </c>
      <c r="L1992" s="444">
        <f t="shared" ca="1" si="137"/>
        <v>63345243.265112087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63345243.265112087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263938.51360463374</v>
      </c>
      <c r="L1993" s="444">
        <f t="shared" ca="1" si="137"/>
        <v>63609181.778716721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63609181.778716721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265038.25741131965</v>
      </c>
      <c r="L1994" s="444">
        <f t="shared" ca="1" si="137"/>
        <v>63874220.036128037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63874220.036128037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266142.58348386682</v>
      </c>
      <c r="L1995" s="444">
        <f t="shared" ca="1" si="137"/>
        <v>64140362.619611904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64140362.619611904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267251.51091504964</v>
      </c>
      <c r="L1996" s="444">
        <f t="shared" ca="1" si="137"/>
        <v>64407614.130526952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64407614.130526952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268365.05887719564</v>
      </c>
      <c r="L1997" s="444">
        <f t="shared" ca="1" si="137"/>
        <v>64675979.189404145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64675979.189404145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269483.24662251724</v>
      </c>
      <c r="L1998" s="444">
        <f t="shared" ca="1" si="137"/>
        <v>64945462.436026663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64945462.436026663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270606.09348344442</v>
      </c>
      <c r="L1999" s="444">
        <f t="shared" ca="1" si="137"/>
        <v>65216068.529510111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65216068.529510111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271733.61887295882</v>
      </c>
      <c r="L2000" s="444">
        <f t="shared" ca="1" si="137"/>
        <v>65487802.148383066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65487802.148383066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272865.84228492941</v>
      </c>
      <c r="L2001" s="444">
        <f t="shared" ca="1" si="137"/>
        <v>65760667.990667999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65760667.990667999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274002.78329444997</v>
      </c>
      <c r="L2002" s="444">
        <f t="shared" ca="1" si="137"/>
        <v>66034670.773962446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66034670.773962446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275144.4615581769</v>
      </c>
      <c r="L2003" s="444">
        <f t="shared" ca="1" si="137"/>
        <v>66309815.235520624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66309815.235520624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276290.89681466925</v>
      </c>
      <c r="L2004" s="444">
        <f t="shared" ca="1" si="137"/>
        <v>66586106.13233529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66586106.13233529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277442.10888473038</v>
      </c>
      <c r="L2005" s="444">
        <f t="shared" ca="1" si="137"/>
        <v>66863548.24122002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66863548.24122002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278598.11767175008</v>
      </c>
      <c r="L2006" s="444">
        <f t="shared" ca="1" si="137"/>
        <v>67142146.35889177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67142146.35889177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279758.94316204905</v>
      </c>
      <c r="L2007" s="444">
        <f t="shared" ca="1" si="137"/>
        <v>67421905.302053824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67421905.302053824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280924.60542522429</v>
      </c>
      <c r="L2008" s="444">
        <f t="shared" ca="1" si="137"/>
        <v>67702829.907479048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67702829.907479048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282095.12461449602</v>
      </c>
      <c r="L2009" s="444">
        <f t="shared" ca="1" si="137"/>
        <v>67984925.03209354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67984925.03209354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283270.52096705639</v>
      </c>
      <c r="L2010" s="444">
        <f t="shared" ca="1" si="137"/>
        <v>68268195.553060591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68268195.553060591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284450.81480441912</v>
      </c>
      <c r="L2011" s="444">
        <f t="shared" ca="1" si="137"/>
        <v>68552646.367865011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68552646.367865011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285636.02653277089</v>
      </c>
      <c r="L2012" s="444">
        <f t="shared" ca="1" si="137"/>
        <v>68838282.39439778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68838282.39439778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286826.17664332408</v>
      </c>
      <c r="L2013" s="444">
        <f t="shared" ca="1" si="137"/>
        <v>69125108.571041107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69125108.571041107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288021.28571267129</v>
      </c>
      <c r="L2014" s="444">
        <f t="shared" ca="1" si="137"/>
        <v>69413129.856753781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69413129.856753781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289221.37440314074</v>
      </c>
      <c r="L2015" s="444">
        <f t="shared" ca="1" si="137"/>
        <v>69702351.231156915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69702351.231156915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290426.46346315381</v>
      </c>
      <c r="L2016" s="444">
        <f t="shared" ca="1" si="137"/>
        <v>69992777.694620073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69992777.694620073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291636.57372758363</v>
      </c>
      <c r="L2017" s="444">
        <f t="shared" ca="1" si="137"/>
        <v>70284414.268347651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70284414.268347651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292851.72611811518</v>
      </c>
      <c r="L2018" s="444">
        <f t="shared" ca="1" si="137"/>
        <v>70577265.994465768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70577265.994465768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294071.94164360734</v>
      </c>
      <c r="L2019" s="444">
        <f t="shared" ca="1" si="137"/>
        <v>70871337.936109379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70871337.936109379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295297.24140045576</v>
      </c>
      <c r="L2020" s="444">
        <f t="shared" ca="1" si="137"/>
        <v>71166635.177509829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71166635.177509829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296527.64657295763</v>
      </c>
      <c r="L2021" s="444">
        <f t="shared" ca="1" si="137"/>
        <v>71463162.824082792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71463162.824082792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297763.17843367829</v>
      </c>
      <c r="L2022" s="444">
        <f t="shared" ca="1" si="137"/>
        <v>71760926.002516463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71760926.002516463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299003.85834381857</v>
      </c>
      <c r="L2023" s="444">
        <f t="shared" ca="1" si="137"/>
        <v>72059929.860860288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72059929.860860288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300249.70775358455</v>
      </c>
      <c r="L2024" s="444">
        <f t="shared" ca="1" si="137"/>
        <v>72360179.568613872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72360179.568613872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301500.74820255779</v>
      </c>
      <c r="L2025" s="444">
        <f t="shared" ca="1" si="137"/>
        <v>72661680.316816434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72661680.316816434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302757.00132006849</v>
      </c>
      <c r="L2026" s="444">
        <f t="shared" ca="1" si="137"/>
        <v>72964437.318136498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72964437.318136498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304018.48882556875</v>
      </c>
      <c r="L2027" s="444">
        <f t="shared" ca="1" si="137"/>
        <v>73268455.806962073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73268455.806962073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305285.23252900864</v>
      </c>
      <c r="L2028" s="444">
        <f t="shared" ca="1" si="137"/>
        <v>73573741.039491087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73573741.039491087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306557.25433121284</v>
      </c>
      <c r="L2029" s="444">
        <f t="shared" ca="1" si="137"/>
        <v>73880298.293822303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73880298.293822303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307834.57622425957</v>
      </c>
      <c r="L2030" s="444">
        <f t="shared" ca="1" si="137"/>
        <v>74188132.870046556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74188132.870046556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309117.22029186063</v>
      </c>
      <c r="L2031" s="444">
        <f t="shared" ca="1" si="137"/>
        <v>74497250.090338424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74497250.090338424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310405.20870974346</v>
      </c>
      <c r="L2032" s="444">
        <f t="shared" ca="1" si="137"/>
        <v>74807655.29904817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74807655.29904817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311698.56374603405</v>
      </c>
      <c r="L2033" s="444">
        <f t="shared" ca="1" si="137"/>
        <v>75119353.862794206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75119353.862794206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312997.3077616425</v>
      </c>
      <c r="L2034" s="444">
        <f t="shared" ca="1" si="137"/>
        <v>75432351.170555845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75432351.170555845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314301.46321064932</v>
      </c>
      <c r="L2035" s="444">
        <f t="shared" ca="1" si="137"/>
        <v>75746652.633766487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75746652.633766487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315611.05264069367</v>
      </c>
      <c r="L2036" s="444">
        <f t="shared" ca="1" si="137"/>
        <v>76062263.686407179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76062263.686407179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316926.09869336325</v>
      </c>
      <c r="L2037" s="444">
        <f t="shared" ca="1" si="137"/>
        <v>76379189.785100535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76379189.785100535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318246.62410458556</v>
      </c>
      <c r="L2038" s="444">
        <f t="shared" ca="1" si="137"/>
        <v>76697436.409205124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76697436.409205124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319572.65170502133</v>
      </c>
      <c r="L2039" s="444">
        <f t="shared" ca="1" si="137"/>
        <v>77017009.06091015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77017009.06091015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320904.20442045893</v>
      </c>
      <c r="L2040" s="444">
        <f t="shared" ca="1" si="137"/>
        <v>77337913.265330613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77337913.265330613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322241.30527221086</v>
      </c>
      <c r="L2041" s="444">
        <f t="shared" ca="1" si="137"/>
        <v>77660154.570602819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77660154.570602819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323583.97737751174</v>
      </c>
      <c r="L2042" s="444">
        <f t="shared" ca="1" si="137"/>
        <v>77983738.547980338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77983738.547980338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324932.24394991808</v>
      </c>
      <c r="L2043" s="444">
        <f t="shared" ca="1" si="137"/>
        <v>78308670.791930258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78308670.791930258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326286.12829970941</v>
      </c>
      <c r="L2044" s="444">
        <f t="shared" ca="1" si="137"/>
        <v>78634956.920229971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78634956.920229971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327645.65383429156</v>
      </c>
      <c r="L2045" s="444">
        <f t="shared" ca="1" si="137"/>
        <v>78962602.57406427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78962602.57406427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329010.84405860113</v>
      </c>
      <c r="L2046" s="444">
        <f t="shared" ca="1" si="137"/>
        <v>79291613.418122873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79291613.418122873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330381.72257551196</v>
      </c>
      <c r="L2047" s="444">
        <f t="shared" ca="1" si="137"/>
        <v>79621995.140698388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79621995.140698388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331758.31308624329</v>
      </c>
      <c r="L2048" s="444">
        <f t="shared" ref="L2048:L2302" ca="1" si="142">I2048-J2048+K2048</f>
        <v>79953753.45378463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79953753.45378463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333140.6393907693</v>
      </c>
      <c r="L2049" s="444">
        <f t="shared" ca="1" si="142"/>
        <v>80286894.093175396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80286894.093175396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334528.72538823081</v>
      </c>
      <c r="L2050" s="444">
        <f t="shared" ca="1" si="142"/>
        <v>80621422.818563625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80621422.818563625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335922.59507734841</v>
      </c>
      <c r="L2051" s="444">
        <f t="shared" ca="1" si="142"/>
        <v>80957345.413640976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80957345.413640976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337322.27255683742</v>
      </c>
      <c r="L2052" s="444">
        <f t="shared" ca="1" si="142"/>
        <v>81294667.686197817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81294667.686197817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338727.78202582424</v>
      </c>
      <c r="L2053" s="444">
        <f t="shared" ca="1" si="142"/>
        <v>81633395.468223646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81633395.468223646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340139.14778426517</v>
      </c>
      <c r="L2054" s="444">
        <f t="shared" ca="1" si="142"/>
        <v>81973534.616007909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81973534.616007909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341556.3942333663</v>
      </c>
      <c r="L2055" s="444">
        <f t="shared" ca="1" si="142"/>
        <v>82315091.01024127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82315091.01024127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342979.54587600532</v>
      </c>
      <c r="L2056" s="444">
        <f t="shared" ca="1" si="142"/>
        <v>82658070.556117281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82658070.556117281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344408.62731715536</v>
      </c>
      <c r="L2057" s="444">
        <f t="shared" ca="1" si="142"/>
        <v>83002479.183434442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83002479.183434442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345843.66326431016</v>
      </c>
      <c r="L2058" s="444">
        <f t="shared" ca="1" si="142"/>
        <v>83348322.846698746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83348322.846698746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347284.67852791143</v>
      </c>
      <c r="L2059" s="444">
        <f t="shared" ca="1" si="142"/>
        <v>83695607.525226653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83695607.525226653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348731.69802177773</v>
      </c>
      <c r="L2060" s="444">
        <f t="shared" ca="1" si="142"/>
        <v>84044339.223248437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84044339.223248437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350184.74676353513</v>
      </c>
      <c r="L2061" s="444">
        <f t="shared" ca="1" si="142"/>
        <v>84394523.970011979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84394523.970011979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351643.8498750499</v>
      </c>
      <c r="L2062" s="444">
        <f t="shared" ca="1" si="142"/>
        <v>84746167.819887027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84746167.819887027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353109.03258286259</v>
      </c>
      <c r="L2063" s="444">
        <f t="shared" ca="1" si="142"/>
        <v>85099276.852469891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85099276.852469891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354580.32021862455</v>
      </c>
      <c r="L2064" s="444">
        <f t="shared" ca="1" si="142"/>
        <v>85453857.172688514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85453857.172688514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356057.73821953544</v>
      </c>
      <c r="L2065" s="444">
        <f t="shared" ca="1" si="142"/>
        <v>85809914.910908043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85809914.910908043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357541.31212878349</v>
      </c>
      <c r="L2066" s="444">
        <f t="shared" ca="1" si="142"/>
        <v>86167456.223036826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86167456.223036826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359031.06759598677</v>
      </c>
      <c r="L2067" s="444">
        <f t="shared" ca="1" si="142"/>
        <v>86526487.290632814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86526487.290632814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360527.03037763672</v>
      </c>
      <c r="L2068" s="444">
        <f t="shared" ca="1" si="142"/>
        <v>86887014.321010455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86887014.321010455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362029.22633754357</v>
      </c>
      <c r="L2069" s="444">
        <f t="shared" ca="1" si="142"/>
        <v>87249043.547347993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87249043.547347993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363537.68144728331</v>
      </c>
      <c r="L2070" s="444">
        <f t="shared" ca="1" si="142"/>
        <v>87612581.228795275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87612581.228795275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365052.421786647</v>
      </c>
      <c r="L2071" s="444">
        <f t="shared" ca="1" si="142"/>
        <v>87977633.650581926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87977633.650581926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366573.47354409134</v>
      </c>
      <c r="L2072" s="444">
        <f t="shared" ca="1" si="142"/>
        <v>88344207.124126017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88344207.124126017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368100.86301719176</v>
      </c>
      <c r="L2073" s="444">
        <f t="shared" ca="1" si="142"/>
        <v>88712307.987143204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88712307.987143204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369634.61661309667</v>
      </c>
      <c r="L2074" s="444">
        <f t="shared" ca="1" si="142"/>
        <v>89081942.603756294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89081942.603756294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371174.76084898453</v>
      </c>
      <c r="L2075" s="444">
        <f t="shared" ca="1" si="142"/>
        <v>89453117.364605278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89453117.364605278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372721.32235252199</v>
      </c>
      <c r="L2076" s="444">
        <f t="shared" ca="1" si="142"/>
        <v>89825838.686957806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89825838.686957806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374274.32786232419</v>
      </c>
      <c r="L2077" s="444">
        <f t="shared" ca="1" si="142"/>
        <v>90200113.014820129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90200113.014820129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375833.80422841723</v>
      </c>
      <c r="L2078" s="444">
        <f t="shared" ca="1" si="142"/>
        <v>90575946.819048539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90575946.819048539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377399.77841270226</v>
      </c>
      <c r="L2079" s="444">
        <f t="shared" ca="1" si="142"/>
        <v>90953346.597461239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90953346.597461239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378972.27748942183</v>
      </c>
      <c r="L2080" s="444">
        <f t="shared" ca="1" si="142"/>
        <v>91332318.874950662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91332318.874950662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380551.32864562777</v>
      </c>
      <c r="L2081" s="444">
        <f t="shared" ca="1" si="142"/>
        <v>91712870.203596294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91712870.203596294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382136.95918165124</v>
      </c>
      <c r="L2082" s="444">
        <f t="shared" ca="1" si="142"/>
        <v>92095007.162777945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92095007.162777945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383729.19651157479</v>
      </c>
      <c r="L2083" s="444">
        <f t="shared" ca="1" si="142"/>
        <v>92478736.359289527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92478736.359289527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385328.06816370634</v>
      </c>
      <c r="L2084" s="444">
        <f t="shared" ca="1" si="142"/>
        <v>92864064.427453235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92864064.427453235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386933.60178105516</v>
      </c>
      <c r="L2085" s="444">
        <f t="shared" ca="1" si="142"/>
        <v>93250998.02923429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93250998.02923429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388545.82512180955</v>
      </c>
      <c r="L2086" s="444">
        <f t="shared" ca="1" si="142"/>
        <v>93639543.854356095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93639543.854356095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390164.76605981705</v>
      </c>
      <c r="L2087" s="444">
        <f t="shared" ca="1" si="142"/>
        <v>94029708.620415911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94029708.620415911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391790.45258506632</v>
      </c>
      <c r="L2088" s="444">
        <f t="shared" ca="1" si="142"/>
        <v>94421499.073000982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94421499.073000982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393422.91280417074</v>
      </c>
      <c r="L2089" s="444">
        <f t="shared" ca="1" si="142"/>
        <v>94814921.985805154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94814921.985805154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395062.17494085478</v>
      </c>
      <c r="L2090" s="444">
        <f t="shared" ca="1" si="142"/>
        <v>95209984.160746008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95209984.160746008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396708.26733644167</v>
      </c>
      <c r="L2091" s="444">
        <f t="shared" ca="1" si="142"/>
        <v>95606692.428082451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95606692.428082451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398361.21845034353</v>
      </c>
      <c r="L2092" s="444">
        <f t="shared" ca="1" si="142"/>
        <v>96005053.646532789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96005053.646532789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400021.05686055328</v>
      </c>
      <c r="L2093" s="444">
        <f t="shared" ca="1" si="142"/>
        <v>96405074.70339334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96405074.70339334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401687.8112641389</v>
      </c>
      <c r="L2094" s="444">
        <f t="shared" ca="1" si="142"/>
        <v>96806762.514657483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96806762.514657483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403361.5104777395</v>
      </c>
      <c r="L2095" s="444">
        <f t="shared" ca="1" si="142"/>
        <v>97210124.025135219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97210124.025135219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405042.18343806342</v>
      </c>
      <c r="L2096" s="444">
        <f t="shared" ca="1" si="142"/>
        <v>97615166.208573282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97615166.208573282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406729.85920238867</v>
      </c>
      <c r="L2097" s="444">
        <f t="shared" ca="1" si="142"/>
        <v>98021896.067775667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98021896.067775667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408424.56694906525</v>
      </c>
      <c r="L2098" s="444">
        <f t="shared" ca="1" si="142"/>
        <v>98430320.634724736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98430320.634724736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410126.33597801975</v>
      </c>
      <c r="L2099" s="444">
        <f t="shared" ca="1" si="142"/>
        <v>98840446.970702752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98840446.970702752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411835.19571126148</v>
      </c>
      <c r="L2100" s="444">
        <f t="shared" ca="1" si="142"/>
        <v>99252282.166414008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99252282.166414008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413551.17569339171</v>
      </c>
      <c r="L2101" s="444">
        <f t="shared" ca="1" si="142"/>
        <v>99665833.3421074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99665833.3421074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415274.30559211416</v>
      </c>
      <c r="L2102" s="444">
        <f t="shared" ca="1" si="142"/>
        <v>100081107.64769952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100081107.64769952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417004.61519874801</v>
      </c>
      <c r="L2103" s="444">
        <f t="shared" ca="1" si="142"/>
        <v>100498112.26289827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100498112.26289827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418742.13442874275</v>
      </c>
      <c r="L2104" s="444">
        <f t="shared" ca="1" si="142"/>
        <v>100916854.39732701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100916854.39732701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420486.89332219586</v>
      </c>
      <c r="L2105" s="444">
        <f t="shared" ca="1" si="142"/>
        <v>101337341.29064921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101337341.29064921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422238.92204437166</v>
      </c>
      <c r="L2106" s="444">
        <f t="shared" ca="1" si="142"/>
        <v>101759580.21269357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101759580.21269357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423998.25088622322</v>
      </c>
      <c r="L2107" s="444">
        <f t="shared" ca="1" si="142"/>
        <v>102183578.46357979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102183578.46357979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425764.91026491579</v>
      </c>
      <c r="L2108" s="444">
        <f t="shared" ca="1" si="142"/>
        <v>102609343.3738447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102609343.3738447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427538.93072435289</v>
      </c>
      <c r="L2109" s="444">
        <f t="shared" ca="1" si="142"/>
        <v>103036882.30456905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103036882.30456905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429320.34293570439</v>
      </c>
      <c r="L2110" s="444">
        <f t="shared" ca="1" si="142"/>
        <v>103466202.64750476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103466202.64750476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431109.17769793648</v>
      </c>
      <c r="L2111" s="444">
        <f t="shared" ca="1" si="142"/>
        <v>103897311.8252027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103897311.8252027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432905.4659383446</v>
      </c>
      <c r="L2112" s="444">
        <f t="shared" ca="1" si="142"/>
        <v>104330217.29114105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104330217.29114105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434709.23871308769</v>
      </c>
      <c r="L2113" s="444">
        <f t="shared" ca="1" si="142"/>
        <v>104764926.52985413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104764926.52985413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436520.52720772556</v>
      </c>
      <c r="L2114" s="444">
        <f t="shared" ca="1" si="142"/>
        <v>105201447.05706187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105201447.05706187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438339.36273775779</v>
      </c>
      <c r="L2115" s="444">
        <f t="shared" ca="1" si="142"/>
        <v>105639786.41979963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105639786.41979963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440165.77674916509</v>
      </c>
      <c r="L2116" s="444">
        <f t="shared" ca="1" si="142"/>
        <v>106079952.19654879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106079952.19654879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441999.80081895326</v>
      </c>
      <c r="L2117" s="444">
        <f t="shared" ca="1" si="142"/>
        <v>106521951.99736774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106521951.99736774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443841.46665569895</v>
      </c>
      <c r="L2118" s="444">
        <f t="shared" ca="1" si="142"/>
        <v>106965793.46402344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106965793.46402344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445690.80610009772</v>
      </c>
      <c r="L2119" s="444">
        <f t="shared" ca="1" si="142"/>
        <v>107411484.27012354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107411484.27012354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447547.85112551466</v>
      </c>
      <c r="L2120" s="444">
        <f t="shared" ca="1" si="142"/>
        <v>107859032.12124905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107859032.12124905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449412.63383853767</v>
      </c>
      <c r="L2121" s="444">
        <f t="shared" ca="1" si="142"/>
        <v>108308444.75508758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108308444.75508758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451285.18647953158</v>
      </c>
      <c r="L2122" s="444">
        <f t="shared" ca="1" si="142"/>
        <v>108759729.94156712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108759729.94156712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453165.54142319626</v>
      </c>
      <c r="L2123" s="444">
        <f t="shared" ca="1" si="142"/>
        <v>109212895.48299032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109212895.48299032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455053.73117912636</v>
      </c>
      <c r="L2124" s="444">
        <f t="shared" ca="1" si="142"/>
        <v>109667949.21416946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109667949.21416946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456949.78839237272</v>
      </c>
      <c r="L2125" s="444">
        <f t="shared" ca="1" si="142"/>
        <v>110124899.00256184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110124899.00256184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458853.74584400764</v>
      </c>
      <c r="L2126" s="444">
        <f t="shared" ca="1" si="142"/>
        <v>110583752.74840584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110583752.74840584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460765.63645169098</v>
      </c>
      <c r="L2127" s="444">
        <f t="shared" ca="1" si="142"/>
        <v>111044518.38485754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111044518.38485754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462685.49327023968</v>
      </c>
      <c r="L2128" s="444">
        <f t="shared" ca="1" si="142"/>
        <v>111507203.87812777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111507203.87812777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464613.34949219902</v>
      </c>
      <c r="L2129" s="444">
        <f t="shared" ca="1" si="142"/>
        <v>111971817.22761996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111971817.22761996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466549.23844841652</v>
      </c>
      <c r="L2130" s="444">
        <f t="shared" ca="1" si="142"/>
        <v>112438366.46606837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112438366.46606837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468493.19360861822</v>
      </c>
      <c r="L2131" s="444">
        <f t="shared" ca="1" si="142"/>
        <v>112906859.65967698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112906859.65967698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470445.2485819874</v>
      </c>
      <c r="L2132" s="444">
        <f t="shared" ca="1" si="142"/>
        <v>113377304.90825897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113377304.90825897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472405.43711774569</v>
      </c>
      <c r="L2133" s="444">
        <f t="shared" ca="1" si="142"/>
        <v>113849710.34537672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113849710.34537672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474373.79310573637</v>
      </c>
      <c r="L2134" s="444">
        <f t="shared" ca="1" si="142"/>
        <v>114324084.13848245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114324084.13848245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476350.35057701019</v>
      </c>
      <c r="L2135" s="444">
        <f t="shared" ca="1" si="142"/>
        <v>114800434.48905946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114800434.48905946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478335.14370441437</v>
      </c>
      <c r="L2136" s="444">
        <f t="shared" ca="1" si="142"/>
        <v>115278769.63276388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115278769.63276388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480328.20680318278</v>
      </c>
      <c r="L2137" s="444">
        <f t="shared" ca="1" si="142"/>
        <v>115759097.83956707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115759097.83956707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482329.57433152944</v>
      </c>
      <c r="L2138" s="444">
        <f t="shared" ca="1" si="142"/>
        <v>116241427.41389859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116241427.41389859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484339.28089124413</v>
      </c>
      <c r="L2139" s="444">
        <f t="shared" ca="1" si="142"/>
        <v>116725766.69478983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116725766.69478983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486357.36122829095</v>
      </c>
      <c r="L2140" s="444">
        <f t="shared" ca="1" si="142"/>
        <v>117212124.05601811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117212124.05601811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488383.8502334088</v>
      </c>
      <c r="L2141" s="444">
        <f t="shared" ca="1" si="142"/>
        <v>117700507.90625152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117700507.90625152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490418.78294271464</v>
      </c>
      <c r="L2142" s="444">
        <f t="shared" ca="1" si="142"/>
        <v>118190926.68919423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118190926.68919423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492462.1945383093</v>
      </c>
      <c r="L2143" s="444">
        <f t="shared" ca="1" si="142"/>
        <v>118683388.88373254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118683388.88373254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494514.1203488856</v>
      </c>
      <c r="L2144" s="444">
        <f t="shared" ca="1" si="142"/>
        <v>119177903.00408143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119177903.00408143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496574.59585033933</v>
      </c>
      <c r="L2145" s="444">
        <f t="shared" ca="1" si="142"/>
        <v>119674477.59993176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119674477.59993176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498643.65666638233</v>
      </c>
      <c r="L2146" s="444">
        <f t="shared" ca="1" si="142"/>
        <v>120173121.25659814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120173121.25659814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500721.33856915886</v>
      </c>
      <c r="L2147" s="444">
        <f t="shared" ca="1" si="142"/>
        <v>120673842.59516731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120673842.59516731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502807.67747986381</v>
      </c>
      <c r="L2148" s="444">
        <f t="shared" ca="1" si="142"/>
        <v>121176650.27264717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121176650.27264717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504902.70946936315</v>
      </c>
      <c r="L2149" s="444">
        <f t="shared" ca="1" si="142"/>
        <v>121681552.98211654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121681552.98211654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507006.47075881896</v>
      </c>
      <c r="L2150" s="444">
        <f t="shared" ca="1" si="142"/>
        <v>122188559.45287536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122188559.45287536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509118.99772031402</v>
      </c>
      <c r="L2151" s="444">
        <f t="shared" ca="1" si="142"/>
        <v>122697678.45059568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122697678.45059568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511240.32687748206</v>
      </c>
      <c r="L2152" s="444">
        <f t="shared" ca="1" si="142"/>
        <v>123208918.77747315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123208918.77747315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513370.49490613805</v>
      </c>
      <c r="L2153" s="444">
        <f t="shared" ca="1" si="142"/>
        <v>123722289.27237929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123722289.27237929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515509.53863491374</v>
      </c>
      <c r="L2154" s="444">
        <f t="shared" ca="1" si="142"/>
        <v>124237798.81101421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124237798.81101421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517657.49504589249</v>
      </c>
      <c r="L2155" s="444">
        <f t="shared" ca="1" si="142"/>
        <v>124755456.30606009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124755456.30606009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519814.40127525036</v>
      </c>
      <c r="L2156" s="444">
        <f t="shared" ca="1" si="142"/>
        <v>125275270.70733534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125275270.70733534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521980.29461389722</v>
      </c>
      <c r="L2157" s="444">
        <f t="shared" ca="1" si="142"/>
        <v>125797251.00194924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125797251.00194924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524155.2125081218</v>
      </c>
      <c r="L2158" s="444">
        <f t="shared" ca="1" si="142"/>
        <v>126321406.21445736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126321406.21445736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526339.192560239</v>
      </c>
      <c r="L2159" s="444">
        <f t="shared" ca="1" si="142"/>
        <v>126847745.4070176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126847745.4070176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528532.27252924</v>
      </c>
      <c r="L2160" s="444">
        <f t="shared" ca="1" si="142"/>
        <v>127376277.67954685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127376277.67954685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530734.49033144524</v>
      </c>
      <c r="L2161" s="444">
        <f t="shared" ca="1" si="142"/>
        <v>127907012.16987829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127907012.16987829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532945.88404115953</v>
      </c>
      <c r="L2162" s="444">
        <f t="shared" ca="1" si="142"/>
        <v>128439958.05391945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128439958.05391945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535166.49189133092</v>
      </c>
      <c r="L2163" s="444">
        <f t="shared" ca="1" si="142"/>
        <v>128975124.54581077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128975124.54581077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537396.35227421159</v>
      </c>
      <c r="L2164" s="444">
        <f t="shared" ca="1" si="142"/>
        <v>129512520.89808498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129512520.89808498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539635.50374202081</v>
      </c>
      <c r="L2165" s="444">
        <f t="shared" ca="1" si="142"/>
        <v>130052156.40182701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130052156.40182701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541883.9850076125</v>
      </c>
      <c r="L2166" s="444">
        <f t="shared" ca="1" si="142"/>
        <v>130594040.38683462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130594040.38683462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544141.83494514425</v>
      </c>
      <c r="L2167" s="444">
        <f t="shared" ca="1" si="142"/>
        <v>131138182.22177976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131138182.22177976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546409.09259074903</v>
      </c>
      <c r="L2168" s="444">
        <f t="shared" ca="1" si="142"/>
        <v>131684591.31437051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131684591.31437051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548685.79714321042</v>
      </c>
      <c r="L2169" s="444">
        <f t="shared" ca="1" si="142"/>
        <v>132233277.11151372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132233277.11151372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550971.98796464049</v>
      </c>
      <c r="L2170" s="444">
        <f t="shared" ca="1" si="142"/>
        <v>132784249.09947836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132784249.09947836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553267.70458115987</v>
      </c>
      <c r="L2171" s="444">
        <f t="shared" ca="1" si="142"/>
        <v>133337516.80405952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133337516.80405952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555572.98668358137</v>
      </c>
      <c r="L2172" s="444">
        <f t="shared" ca="1" si="142"/>
        <v>133893089.7907431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133893089.7907431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557887.87412809615</v>
      </c>
      <c r="L2173" s="444">
        <f t="shared" ca="1" si="142"/>
        <v>134450977.66487119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134450977.66487119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560212.40693696332</v>
      </c>
      <c r="L2174" s="444">
        <f t="shared" ca="1" si="142"/>
        <v>135011190.07180816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135011190.07180816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562546.62529920065</v>
      </c>
      <c r="L2175" s="444">
        <f t="shared" ca="1" si="142"/>
        <v>135573736.69710737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135573736.69710737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564890.56957128074</v>
      </c>
      <c r="L2176" s="444">
        <f t="shared" ca="1" si="142"/>
        <v>136138627.26667866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136138627.26667866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567244.28027782775</v>
      </c>
      <c r="L2177" s="444">
        <f t="shared" ca="1" si="142"/>
        <v>136705871.54695648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136705871.54695648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569607.79811231862</v>
      </c>
      <c r="L2178" s="444">
        <f t="shared" ca="1" si="142"/>
        <v>137275479.34506881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137275479.34506881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571981.16393778671</v>
      </c>
      <c r="L2179" s="444">
        <f t="shared" ca="1" si="142"/>
        <v>137847460.50900659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137847460.50900659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574364.41878752748</v>
      </c>
      <c r="L2180" s="444">
        <f t="shared" ca="1" si="142"/>
        <v>138421824.92779413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138421824.92779413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576757.60386580881</v>
      </c>
      <c r="L2181" s="444">
        <f t="shared" ca="1" si="142"/>
        <v>138998582.53165993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138998582.53165993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579160.760548583</v>
      </c>
      <c r="L2182" s="444">
        <f t="shared" ca="1" si="142"/>
        <v>139577743.29220852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139577743.29220852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581573.93038420216</v>
      </c>
      <c r="L2183" s="444">
        <f t="shared" ca="1" si="142"/>
        <v>140159317.22259271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140159317.22259271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583997.15509413625</v>
      </c>
      <c r="L2184" s="444">
        <f t="shared" ca="1" si="142"/>
        <v>140743314.37768686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140743314.37768686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586430.4765736952</v>
      </c>
      <c r="L2185" s="444">
        <f t="shared" ca="1" si="142"/>
        <v>141329744.85426056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141329744.85426056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588873.9368927523</v>
      </c>
      <c r="L2186" s="444">
        <f t="shared" ca="1" si="142"/>
        <v>141918618.79115331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141918618.79115331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591327.57829647209</v>
      </c>
      <c r="L2187" s="444">
        <f t="shared" ca="1" si="142"/>
        <v>142509946.36944979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142509946.36944979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593791.44320604077</v>
      </c>
      <c r="L2188" s="444">
        <f t="shared" ca="1" si="142"/>
        <v>143103737.81265584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143103737.81265584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596265.57421939936</v>
      </c>
      <c r="L2189" s="444">
        <f t="shared" ca="1" si="142"/>
        <v>143700003.38687524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143700003.38687524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598750.01411198021</v>
      </c>
      <c r="L2190" s="444">
        <f t="shared" ca="1" si="142"/>
        <v>144298753.40098721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144298753.40098721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601244.80583744671</v>
      </c>
      <c r="L2191" s="444">
        <f t="shared" ca="1" si="142"/>
        <v>144899998.20682466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144899998.20682466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603749.99252843612</v>
      </c>
      <c r="L2192" s="444">
        <f t="shared" ca="1" si="142"/>
        <v>145503748.1993531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145503748.1993531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606265.61749730457</v>
      </c>
      <c r="L2193" s="444">
        <f t="shared" ca="1" si="142"/>
        <v>146110013.81685039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146110013.81685039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608791.72423687659</v>
      </c>
      <c r="L2194" s="444">
        <f t="shared" ca="1" si="142"/>
        <v>146718805.54108727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146718805.54108727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611328.35642119695</v>
      </c>
      <c r="L2195" s="444">
        <f t="shared" ca="1" si="142"/>
        <v>147330133.89750847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147330133.89750847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613875.55790628528</v>
      </c>
      <c r="L2196" s="444">
        <f t="shared" ca="1" si="142"/>
        <v>147944009.45541477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147944009.45541477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616433.37273089483</v>
      </c>
      <c r="L2197" s="444">
        <f t="shared" ca="1" si="142"/>
        <v>148560442.82814565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148560442.82814565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619001.84511727351</v>
      </c>
      <c r="L2198" s="444">
        <f t="shared" ca="1" si="142"/>
        <v>149179444.67326292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149179444.67326292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621581.01947192883</v>
      </c>
      <c r="L2199" s="444">
        <f t="shared" ca="1" si="142"/>
        <v>149801025.69273487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149801025.69273487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624170.94038639532</v>
      </c>
      <c r="L2200" s="444">
        <f t="shared" ca="1" si="142"/>
        <v>150425196.63312125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150425196.63312125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626771.65263800521</v>
      </c>
      <c r="L2201" s="444">
        <f t="shared" ca="1" si="142"/>
        <v>151051968.28575927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151051968.28575927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629383.20119066362</v>
      </c>
      <c r="L2202" s="444">
        <f t="shared" ca="1" si="142"/>
        <v>151681351.48694992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151681351.48694992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632005.63119562471</v>
      </c>
      <c r="L2203" s="444">
        <f t="shared" ca="1" si="142"/>
        <v>152313357.11814556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152313357.11814556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634638.98799227318</v>
      </c>
      <c r="L2204" s="444">
        <f t="shared" ca="1" si="142"/>
        <v>152947996.10613784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152947996.10613784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637283.31710890762</v>
      </c>
      <c r="L2205" s="444">
        <f t="shared" ca="1" si="142"/>
        <v>153585279.42324674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153585279.42324674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639938.66426352807</v>
      </c>
      <c r="L2206" s="444">
        <f t="shared" ca="1" si="142"/>
        <v>154225218.08751026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154225218.08751026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642605.07536462601</v>
      </c>
      <c r="L2207" s="444">
        <f t="shared" ca="1" si="142"/>
        <v>154867823.16287488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154867823.16287488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645282.59651197866</v>
      </c>
      <c r="L2208" s="444">
        <f t="shared" ca="1" si="142"/>
        <v>155513105.75938687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155513105.75938687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647971.27399744524</v>
      </c>
      <c r="L2209" s="444">
        <f t="shared" ca="1" si="142"/>
        <v>156161077.03338432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156161077.03338432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650671.15430576797</v>
      </c>
      <c r="L2210" s="444">
        <f t="shared" ca="1" si="142"/>
        <v>156811748.18769008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156811748.18769008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653382.28411537537</v>
      </c>
      <c r="L2211" s="444">
        <f t="shared" ca="1" si="142"/>
        <v>157465130.47180545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157465130.47180545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656104.71029918944</v>
      </c>
      <c r="L2212" s="444">
        <f t="shared" ca="1" si="142"/>
        <v>158121235.18210465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158121235.18210465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658838.47992543597</v>
      </c>
      <c r="L2213" s="444">
        <f t="shared" ca="1" si="142"/>
        <v>158780073.66203007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158780073.66203007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661583.64025845868</v>
      </c>
      <c r="L2214" s="444">
        <f t="shared" ca="1" si="142"/>
        <v>159441657.30228853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159441657.30228853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664340.2387595356</v>
      </c>
      <c r="L2215" s="444">
        <f t="shared" ca="1" si="142"/>
        <v>160105997.54104808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160105997.54104808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667108.32308770029</v>
      </c>
      <c r="L2216" s="444">
        <f t="shared" ca="1" si="142"/>
        <v>160773105.86413577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160773105.86413577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669887.94110056572</v>
      </c>
      <c r="L2217" s="444">
        <f t="shared" ca="1" si="142"/>
        <v>161442993.80523634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161442993.80523634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672679.14085515146</v>
      </c>
      <c r="L2218" s="444">
        <f t="shared" ca="1" si="142"/>
        <v>162115672.9460915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162115672.9460915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675481.97060871462</v>
      </c>
      <c r="L2219" s="444">
        <f t="shared" ca="1" si="142"/>
        <v>162791154.91670021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162791154.91670021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678296.47881958424</v>
      </c>
      <c r="L2220" s="444">
        <f t="shared" ca="1" si="142"/>
        <v>163469451.39551979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163469451.39551979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681122.71414799918</v>
      </c>
      <c r="L2221" s="444">
        <f t="shared" ca="1" si="142"/>
        <v>164150574.10966778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164150574.10966778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683960.72545694909</v>
      </c>
      <c r="L2222" s="444">
        <f t="shared" ca="1" si="142"/>
        <v>164834534.83512473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164834534.83512473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686810.56181301968</v>
      </c>
      <c r="L2223" s="444">
        <f t="shared" ca="1" si="142"/>
        <v>165521345.39693776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165521345.39693776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689672.27248724061</v>
      </c>
      <c r="L2224" s="444">
        <f t="shared" ca="1" si="142"/>
        <v>166211017.66942501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166211017.66942501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692545.90695593751</v>
      </c>
      <c r="L2225" s="444">
        <f t="shared" ca="1" si="142"/>
        <v>166903563.57638094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166903563.57638094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695431.51490158727</v>
      </c>
      <c r="L2226" s="444">
        <f t="shared" ca="1" si="142"/>
        <v>167598995.09128252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167598995.09128252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698329.14621367713</v>
      </c>
      <c r="L2227" s="444">
        <f t="shared" ca="1" si="142"/>
        <v>168297324.2374962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168297324.2374962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701238.85098956747</v>
      </c>
      <c r="L2228" s="444">
        <f t="shared" ca="1" si="142"/>
        <v>168998563.08848578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168998563.08848578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704160.6795353574</v>
      </c>
      <c r="L2229" s="444">
        <f t="shared" ca="1" si="142"/>
        <v>169702723.76802114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169702723.76802114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707094.68236675474</v>
      </c>
      <c r="L2230" s="444">
        <f t="shared" ca="1" si="142"/>
        <v>170409818.4503879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170409818.4503879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710040.91020994959</v>
      </c>
      <c r="L2231" s="444">
        <f t="shared" ca="1" si="142"/>
        <v>171119859.36059785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171119859.36059785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712999.41400249104</v>
      </c>
      <c r="L2232" s="444">
        <f t="shared" ca="1" si="142"/>
        <v>171832858.77460033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171832858.77460033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715970.24489416799</v>
      </c>
      <c r="L2233" s="444">
        <f t="shared" ca="1" si="142"/>
        <v>172548829.0194945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172548829.0194945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718953.45424789377</v>
      </c>
      <c r="L2234" s="444">
        <f t="shared" ca="1" si="142"/>
        <v>173267782.4737424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173267782.4737424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721949.09364059335</v>
      </c>
      <c r="L2235" s="444">
        <f t="shared" ca="1" si="142"/>
        <v>173989731.56738299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173989731.56738299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724957.21486409579</v>
      </c>
      <c r="L2236" s="444">
        <f t="shared" ca="1" si="142"/>
        <v>174714688.7822471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174714688.7822471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727977.86992602958</v>
      </c>
      <c r="L2237" s="444">
        <f t="shared" ca="1" si="142"/>
        <v>175442666.65217313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175442666.65217313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731011.11105072137</v>
      </c>
      <c r="L2238" s="444">
        <f t="shared" ca="1" si="142"/>
        <v>176173677.76322386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176173677.76322386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734056.99068009935</v>
      </c>
      <c r="L2239" s="444">
        <f t="shared" ca="1" si="142"/>
        <v>176907734.75390396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176907734.75390396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737115.56147459976</v>
      </c>
      <c r="L2240" s="444">
        <f t="shared" ca="1" si="142"/>
        <v>177644850.31537855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177644850.31537855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740186.87631407729</v>
      </c>
      <c r="L2241" s="444">
        <f t="shared" ca="1" si="142"/>
        <v>178385037.19169262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178385037.19169262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743270.98829871928</v>
      </c>
      <c r="L2242" s="444">
        <f t="shared" ca="1" si="142"/>
        <v>179128308.17999133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179128308.17999133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746367.95074996387</v>
      </c>
      <c r="L2243" s="444">
        <f t="shared" ca="1" si="142"/>
        <v>179874676.1307413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179874676.1307413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749477.81721142202</v>
      </c>
      <c r="L2244" s="444">
        <f t="shared" ca="1" si="142"/>
        <v>180624153.94795272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180624153.94795272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752600.64144980302</v>
      </c>
      <c r="L2245" s="444">
        <f t="shared" ca="1" si="142"/>
        <v>181376754.58940253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181376754.58940253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755736.47745584382</v>
      </c>
      <c r="L2246" s="444">
        <f t="shared" ca="1" si="142"/>
        <v>182132491.06685838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182132491.06685838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758885.37944524328</v>
      </c>
      <c r="L2247" s="444">
        <f t="shared" ca="1" si="142"/>
        <v>182891376.44630364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182891376.44630364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762047.40185959847</v>
      </c>
      <c r="L2248" s="444">
        <f t="shared" ca="1" si="142"/>
        <v>183653423.84816325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183653423.84816325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765222.59936734685</v>
      </c>
      <c r="L2249" s="444">
        <f t="shared" ca="1" si="142"/>
        <v>184418646.4475306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184418646.4475306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768411.02686471085</v>
      </c>
      <c r="L2250" s="444">
        <f t="shared" ca="1" si="142"/>
        <v>185187057.4743953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185187057.4743953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771612.73947664711</v>
      </c>
      <c r="L2251" s="444">
        <f t="shared" ca="1" si="142"/>
        <v>185958670.21387196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185958670.21387196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774827.79255779984</v>
      </c>
      <c r="L2252" s="444">
        <f t="shared" ca="1" si="142"/>
        <v>186733498.00642976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186733498.00642976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778056.24169345736</v>
      </c>
      <c r="L2253" s="444">
        <f t="shared" ca="1" si="142"/>
        <v>187511554.24812323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187511554.24812323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781298.14270051348</v>
      </c>
      <c r="L2254" s="444">
        <f t="shared" ca="1" si="142"/>
        <v>188292852.39082375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188292852.39082375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784553.55162843224</v>
      </c>
      <c r="L2255" s="444">
        <f t="shared" ca="1" si="142"/>
        <v>189077405.94245219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189077405.94245219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787822.52476021741</v>
      </c>
      <c r="L2256" s="444">
        <f t="shared" ca="1" si="142"/>
        <v>189865228.46721241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189865228.46721241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791105.11861338501</v>
      </c>
      <c r="L2257" s="444">
        <f t="shared" ca="1" si="142"/>
        <v>190656333.5858258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190656333.5858258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794401.38994094077</v>
      </c>
      <c r="L2258" s="444">
        <f t="shared" ca="1" si="142"/>
        <v>191450734.97576675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191450734.97576675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797711.39573236147</v>
      </c>
      <c r="L2259" s="444">
        <f t="shared" ca="1" si="142"/>
        <v>192248446.37149912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192248446.37149912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801035.19321457972</v>
      </c>
      <c r="L2260" s="444">
        <f t="shared" ca="1" si="142"/>
        <v>193049481.56471369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193049481.56471369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804372.8398529737</v>
      </c>
      <c r="L2261" s="444">
        <f t="shared" ca="1" si="142"/>
        <v>193853854.40456665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193853854.40456665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807724.39335236105</v>
      </c>
      <c r="L2262" s="444">
        <f t="shared" ca="1" si="142"/>
        <v>194661578.79791901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194661578.79791901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811089.91165799589</v>
      </c>
      <c r="L2263" s="444">
        <f t="shared" ca="1" si="142"/>
        <v>195472668.70957699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195472668.70957699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814469.45295657078</v>
      </c>
      <c r="L2264" s="444">
        <f t="shared" ca="1" si="142"/>
        <v>196287138.16253355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196287138.16253355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817863.07567722315</v>
      </c>
      <c r="L2265" s="444">
        <f t="shared" ca="1" si="142"/>
        <v>197105001.23821077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197105001.23821077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821270.83849254483</v>
      </c>
      <c r="L2266" s="444">
        <f t="shared" ca="1" si="142"/>
        <v>197926272.07670331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197926272.07670331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824692.80031959713</v>
      </c>
      <c r="L2267" s="444">
        <f t="shared" ca="1" si="142"/>
        <v>198750964.87702292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198750964.87702292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828129.02032092889</v>
      </c>
      <c r="L2268" s="444">
        <f t="shared" ca="1" si="142"/>
        <v>199579093.89734384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199579093.89734384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831579.55790559936</v>
      </c>
      <c r="L2269" s="444">
        <f t="shared" ca="1" si="142"/>
        <v>200410673.45524943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200410673.45524943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835044.47273020598</v>
      </c>
      <c r="L2270" s="444">
        <f t="shared" ca="1" si="142"/>
        <v>201245717.92797965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201245717.92797965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838523.82469991525</v>
      </c>
      <c r="L2271" s="444">
        <f t="shared" ca="1" si="142"/>
        <v>202084241.75267956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202084241.75267956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842017.67396949814</v>
      </c>
      <c r="L2272" s="444">
        <f t="shared" ca="1" si="142"/>
        <v>202926259.42664906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202926259.42664906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845526.08094437106</v>
      </c>
      <c r="L2273" s="444">
        <f t="shared" ca="1" si="142"/>
        <v>203771785.50759342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203771785.50759342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849049.10628163919</v>
      </c>
      <c r="L2274" s="444">
        <f t="shared" ca="1" si="142"/>
        <v>204620834.61387506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204620834.61387506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852586.81089114607</v>
      </c>
      <c r="L2275" s="444">
        <f t="shared" ca="1" si="142"/>
        <v>205473421.42476621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205473421.42476621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856139.25593652588</v>
      </c>
      <c r="L2276" s="444">
        <f t="shared" ca="1" si="142"/>
        <v>206329560.68070275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206329560.68070275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859706.50283626141</v>
      </c>
      <c r="L2277" s="444">
        <f t="shared" ca="1" si="142"/>
        <v>207189267.183539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207189267.183539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863288.6132647458</v>
      </c>
      <c r="L2278" s="444">
        <f t="shared" ca="1" si="142"/>
        <v>208052555.79680374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208052555.79680374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866885.64915334887</v>
      </c>
      <c r="L2279" s="444">
        <f t="shared" ca="1" si="142"/>
        <v>208919441.44595709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208919441.44595709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870497.67269148782</v>
      </c>
      <c r="L2280" s="444">
        <f t="shared" ca="1" si="142"/>
        <v>209789939.11864859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209789939.11864859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874124.74632770242</v>
      </c>
      <c r="L2281" s="444">
        <f t="shared" ca="1" si="142"/>
        <v>210664063.86497629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210664063.86497629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877766.93277073442</v>
      </c>
      <c r="L2282" s="444">
        <f t="shared" ca="1" si="142"/>
        <v>211541830.79774702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211541830.79774702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881424.29499061266</v>
      </c>
      <c r="L2283" s="444">
        <f t="shared" ca="1" si="142"/>
        <v>212423255.09273762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212423255.09273762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885096.89621974016</v>
      </c>
      <c r="L2284" s="444">
        <f t="shared" ca="1" si="142"/>
        <v>213308351.98895735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213308351.98895735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888784.7999539891</v>
      </c>
      <c r="L2285" s="444">
        <f t="shared" ca="1" si="142"/>
        <v>214197136.78891134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214197136.78891134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892488.06995379715</v>
      </c>
      <c r="L2286" s="444">
        <f t="shared" ca="1" si="142"/>
        <v>215089624.85886514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215089624.85886514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896206.77024527139</v>
      </c>
      <c r="L2287" s="444">
        <f t="shared" ca="1" si="142"/>
        <v>215985831.62911043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215985831.62911043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899940.96512129356</v>
      </c>
      <c r="L2288" s="444">
        <f t="shared" ca="1" si="142"/>
        <v>216885772.59423172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216885772.59423172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903690.71914263221</v>
      </c>
      <c r="L2289" s="444">
        <f t="shared" ca="1" si="142"/>
        <v>217789463.31337437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217789463.31337437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907456.09713905992</v>
      </c>
      <c r="L2290" s="444">
        <f t="shared" ca="1" si="142"/>
        <v>218696919.41051343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218696919.41051343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911237.16421047249</v>
      </c>
      <c r="L2291" s="444">
        <f t="shared" ca="1" si="142"/>
        <v>219608156.5747239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219608156.5747239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915033.98572801624</v>
      </c>
      <c r="L2292" s="444">
        <f t="shared" ca="1" si="142"/>
        <v>220523190.56045192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220523190.56045192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918846.62733521638</v>
      </c>
      <c r="L2293" s="444">
        <f t="shared" ca="1" si="142"/>
        <v>221442037.18778715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221442037.18778715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922675.15494911314</v>
      </c>
      <c r="L2294" s="444">
        <f t="shared" ca="1" si="142"/>
        <v>222364712.34273624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222364712.34273624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926519.63476140099</v>
      </c>
      <c r="L2295" s="444">
        <f t="shared" ca="1" si="142"/>
        <v>223291231.97749764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223291231.97749764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930380.13323957357</v>
      </c>
      <c r="L2296" s="444">
        <f t="shared" ca="1" si="142"/>
        <v>224221612.1107372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224221612.1107372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934256.71712807182</v>
      </c>
      <c r="L2297" s="444">
        <f t="shared" ca="1" si="142"/>
        <v>225155868.82786527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225155868.82786527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938149.45344943844</v>
      </c>
      <c r="L2298" s="444">
        <f t="shared" ca="1" si="142"/>
        <v>226094018.2813147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226094018.2813147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942058.40950547799</v>
      </c>
      <c r="L2299" s="444">
        <f t="shared" ca="1" si="142"/>
        <v>227036076.69082019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227036076.69082019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945983.6528784174</v>
      </c>
      <c r="L2300" s="444">
        <f t="shared" ca="1" si="142"/>
        <v>227982060.34369859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227982060.34369859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949925.25143207749</v>
      </c>
      <c r="L2301" s="444">
        <f t="shared" ca="1" si="142"/>
        <v>228931985.59513068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228931985.59513068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953883.27331304434</v>
      </c>
      <c r="L2302" s="444">
        <f t="shared" ca="1" si="142"/>
        <v>229885868.86844373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229885868.86844373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957857.78695184889</v>
      </c>
      <c r="L2303" s="444">
        <f t="shared" ref="L2303:L2557" ca="1" si="147">I2303-J2303+K2303</f>
        <v>230843726.65539557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230843726.65539557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961848.86106414814</v>
      </c>
      <c r="L2304" s="444">
        <f t="shared" ca="1" si="147"/>
        <v>231805575.5164597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231805575.5164597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965856.56465191545</v>
      </c>
      <c r="L2305" s="444">
        <f t="shared" ca="1" si="147"/>
        <v>232771432.08111161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232771432.08111161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969880.96700463153</v>
      </c>
      <c r="L2306" s="444">
        <f t="shared" ca="1" si="147"/>
        <v>233741313.04811624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233741313.04811624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973922.13770048413</v>
      </c>
      <c r="L2307" s="444">
        <f t="shared" ca="1" si="147"/>
        <v>234715235.18581674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234715235.18581674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977980.14660756977</v>
      </c>
      <c r="L2308" s="444">
        <f t="shared" ca="1" si="147"/>
        <v>235693215.33242431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235693215.33242431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982055.06388510112</v>
      </c>
      <c r="L2309" s="444">
        <f t="shared" ca="1" si="147"/>
        <v>236675270.39630941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236675270.39630941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986146.95998462243</v>
      </c>
      <c r="L2310" s="444">
        <f t="shared" ca="1" si="147"/>
        <v>237661417.35629404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237661417.35629404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990255.90565122513</v>
      </c>
      <c r="L2311" s="444">
        <f t="shared" ca="1" si="147"/>
        <v>238651673.26194525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238651673.26194525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994381.9719247719</v>
      </c>
      <c r="L2312" s="444">
        <f t="shared" ca="1" si="147"/>
        <v>239646055.23387003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239646055.23387003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998525.23014112515</v>
      </c>
      <c r="L2313" s="444">
        <f t="shared" ca="1" si="147"/>
        <v>240644580.46401116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240644580.46401116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1002685.7519333798</v>
      </c>
      <c r="L2314" s="444">
        <f t="shared" ca="1" si="147"/>
        <v>241647266.21594453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241647266.21594453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1006863.6092331022</v>
      </c>
      <c r="L2315" s="444">
        <f t="shared" ca="1" si="147"/>
        <v>242654129.82517764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242654129.82517764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1011058.8742715735</v>
      </c>
      <c r="L2316" s="444">
        <f t="shared" ca="1" si="147"/>
        <v>243665188.69944921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243665188.69944921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1015271.6195810384</v>
      </c>
      <c r="L2317" s="444">
        <f t="shared" ca="1" si="147"/>
        <v>244680460.31903026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244680460.31903026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1019501.9179959593</v>
      </c>
      <c r="L2318" s="444">
        <f t="shared" ca="1" si="147"/>
        <v>245699962.23702621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245699962.23702621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1023749.8426542758</v>
      </c>
      <c r="L2319" s="444">
        <f t="shared" ca="1" si="147"/>
        <v>246723712.0796805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246723712.0796805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1028015.4669986686</v>
      </c>
      <c r="L2320" s="444">
        <f t="shared" ca="1" si="147"/>
        <v>247751727.54667917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247751727.54667917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1032298.8647778298</v>
      </c>
      <c r="L2321" s="444">
        <f t="shared" ca="1" si="147"/>
        <v>248784026.411457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248784026.411457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1036600.1100477375</v>
      </c>
      <c r="L2322" s="444">
        <f t="shared" ca="1" si="147"/>
        <v>249820626.52150473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249820626.52150473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1040919.2771729362</v>
      </c>
      <c r="L2323" s="444">
        <f t="shared" ca="1" si="147"/>
        <v>250861545.79867765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250861545.79867765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1045256.4408278234</v>
      </c>
      <c r="L2324" s="444">
        <f t="shared" ca="1" si="147"/>
        <v>251906802.23950547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251906802.23950547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1049611.6759979394</v>
      </c>
      <c r="L2325" s="444">
        <f t="shared" ca="1" si="147"/>
        <v>252956413.91550341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252956413.91550341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1053985.0579812643</v>
      </c>
      <c r="L2326" s="444">
        <f t="shared" ca="1" si="147"/>
        <v>254010398.97348467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254010398.97348467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1058376.6623895196</v>
      </c>
      <c r="L2327" s="444">
        <f t="shared" ca="1" si="147"/>
        <v>255068775.63587418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255068775.63587418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1062786.5651494758</v>
      </c>
      <c r="L2328" s="444">
        <f t="shared" ca="1" si="147"/>
        <v>256131562.20102367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256131562.20102367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1067214.8425042653</v>
      </c>
      <c r="L2329" s="444">
        <f t="shared" ca="1" si="147"/>
        <v>257198777.04352793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257198777.04352793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1071661.5710146995</v>
      </c>
      <c r="L2330" s="444">
        <f t="shared" ca="1" si="147"/>
        <v>258270438.61454263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258270438.61454263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1076126.8275605941</v>
      </c>
      <c r="L2331" s="444">
        <f t="shared" ca="1" si="147"/>
        <v>259346565.44210324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259346565.44210324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1080610.6893420969</v>
      </c>
      <c r="L2332" s="444">
        <f t="shared" ca="1" si="147"/>
        <v>260427176.13144535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260427176.13144535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1085113.2338810223</v>
      </c>
      <c r="L2333" s="444">
        <f t="shared" ca="1" si="147"/>
        <v>261512289.36532637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261512289.36532637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1089634.5390221931</v>
      </c>
      <c r="L2334" s="444">
        <f t="shared" ca="1" si="147"/>
        <v>262601923.90434858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262601923.90434858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1094174.6829347857</v>
      </c>
      <c r="L2335" s="444">
        <f t="shared" ca="1" si="147"/>
        <v>263696098.58728337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263696098.58728337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1098733.7441136807</v>
      </c>
      <c r="L2336" s="444">
        <f t="shared" ca="1" si="147"/>
        <v>264794832.33139706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264794832.33139706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1103311.801380821</v>
      </c>
      <c r="L2337" s="444">
        <f t="shared" ca="1" si="147"/>
        <v>265898144.13277787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265898144.13277787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1107908.9338865743</v>
      </c>
      <c r="L2338" s="444">
        <f t="shared" ca="1" si="147"/>
        <v>267006053.06666446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267006053.06666446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1112525.221111102</v>
      </c>
      <c r="L2339" s="444">
        <f t="shared" ca="1" si="147"/>
        <v>268118578.28777555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268118578.28777555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1117160.7428657315</v>
      </c>
      <c r="L2340" s="444">
        <f t="shared" ca="1" si="147"/>
        <v>269235739.03064126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269235739.03064126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1121815.5792943386</v>
      </c>
      <c r="L2341" s="444">
        <f t="shared" ca="1" si="147"/>
        <v>270357554.60993558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270357554.60993558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1126489.8108747315</v>
      </c>
      <c r="L2342" s="444">
        <f t="shared" ca="1" si="147"/>
        <v>271484044.42081034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271484044.42081034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1131183.5184200432</v>
      </c>
      <c r="L2343" s="444">
        <f t="shared" ca="1" si="147"/>
        <v>272615227.93923038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272615227.93923038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1135896.7830801266</v>
      </c>
      <c r="L2344" s="444">
        <f t="shared" ca="1" si="147"/>
        <v>273751124.72231048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273751124.72231048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1140629.6863429602</v>
      </c>
      <c r="L2345" s="444">
        <f t="shared" ca="1" si="147"/>
        <v>274891754.40865344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274891754.40865344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1145382.310036056</v>
      </c>
      <c r="L2346" s="444">
        <f t="shared" ca="1" si="147"/>
        <v>276037136.7186895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276037136.7186895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1150154.7363278728</v>
      </c>
      <c r="L2347" s="444">
        <f t="shared" ca="1" si="147"/>
        <v>277187291.45501739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277187291.45501739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1154947.0477292391</v>
      </c>
      <c r="L2348" s="444">
        <f t="shared" ca="1" si="147"/>
        <v>278342238.50274664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278342238.50274664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1159759.3270947777</v>
      </c>
      <c r="L2349" s="444">
        <f t="shared" ca="1" si="147"/>
        <v>279501997.82984143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279501997.82984143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1164591.6576243392</v>
      </c>
      <c r="L2350" s="444">
        <f t="shared" ca="1" si="147"/>
        <v>280666589.4874658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280666589.4874658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1169444.1228644408</v>
      </c>
      <c r="L2351" s="444">
        <f t="shared" ca="1" si="147"/>
        <v>281836033.61033022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281836033.61033022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1174316.8067097093</v>
      </c>
      <c r="L2352" s="444">
        <f t="shared" ca="1" si="147"/>
        <v>283010350.41703993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283010350.41703993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1179209.7934043331</v>
      </c>
      <c r="L2353" s="444">
        <f t="shared" ca="1" si="147"/>
        <v>284189560.21044427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284189560.21044427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1184123.1675435179</v>
      </c>
      <c r="L2354" s="444">
        <f t="shared" ca="1" si="147"/>
        <v>285373683.3779878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285373683.3779878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1189057.0140749491</v>
      </c>
      <c r="L2355" s="444">
        <f t="shared" ca="1" si="147"/>
        <v>286562740.39206272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286562740.39206272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1194011.4183002613</v>
      </c>
      <c r="L2356" s="444">
        <f t="shared" ca="1" si="147"/>
        <v>287756751.81036299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287756751.81036299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1198986.4658765125</v>
      </c>
      <c r="L2357" s="444">
        <f t="shared" ca="1" si="147"/>
        <v>288955738.27623951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288955738.27623951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1203982.2428176645</v>
      </c>
      <c r="L2358" s="444">
        <f t="shared" ca="1" si="147"/>
        <v>290159720.51905715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290159720.51905715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1208998.8354960715</v>
      </c>
      <c r="L2359" s="444">
        <f t="shared" ca="1" si="147"/>
        <v>291368719.35455322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291368719.35455322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1214036.3306439717</v>
      </c>
      <c r="L2360" s="444">
        <f t="shared" ca="1" si="147"/>
        <v>292582755.68519717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292582755.68519717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1219094.8153549882</v>
      </c>
      <c r="L2361" s="444">
        <f t="shared" ca="1" si="147"/>
        <v>293801850.50055218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293801850.50055218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1224174.377085634</v>
      </c>
      <c r="L2362" s="444">
        <f t="shared" ca="1" si="147"/>
        <v>295026024.8776378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295026024.8776378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1229275.1036568242</v>
      </c>
      <c r="L2363" s="444">
        <f t="shared" ca="1" si="147"/>
        <v>296255299.98129463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296255299.98129463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1234397.0832553944</v>
      </c>
      <c r="L2364" s="444">
        <f t="shared" ca="1" si="147"/>
        <v>297489697.06455004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297489697.06455004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1239540.4044356251</v>
      </c>
      <c r="L2365" s="444">
        <f t="shared" ca="1" si="147"/>
        <v>298729237.46898568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298729237.46898568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1244705.1561207736</v>
      </c>
      <c r="L2366" s="444">
        <f t="shared" ca="1" si="147"/>
        <v>299973942.62510645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299973942.62510645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1249891.4276046101</v>
      </c>
      <c r="L2367" s="444">
        <f t="shared" ca="1" si="147"/>
        <v>301223834.05271107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301223834.05271107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1255099.3085529627</v>
      </c>
      <c r="L2368" s="444">
        <f t="shared" ca="1" si="147"/>
        <v>302478933.36126405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302478933.36126405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1260328.8890052668</v>
      </c>
      <c r="L2369" s="444">
        <f t="shared" ca="1" si="147"/>
        <v>303739262.25026929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303739262.25026929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1265580.2593761222</v>
      </c>
      <c r="L2370" s="444">
        <f t="shared" ca="1" si="147"/>
        <v>305004842.5096454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305004842.5096454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1270853.5104568559</v>
      </c>
      <c r="L2371" s="444">
        <f t="shared" ca="1" si="147"/>
        <v>306275696.02010226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306275696.02010226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1276148.7334170928</v>
      </c>
      <c r="L2372" s="444">
        <f t="shared" ca="1" si="147"/>
        <v>307551844.75351936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307551844.75351936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1281466.0198063306</v>
      </c>
      <c r="L2373" s="444">
        <f t="shared" ca="1" si="147"/>
        <v>308833310.77332568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308833310.77332568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1286805.4615555236</v>
      </c>
      <c r="L2374" s="444">
        <f t="shared" ca="1" si="147"/>
        <v>310120116.23488122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310120116.23488122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1292167.1509786719</v>
      </c>
      <c r="L2375" s="444">
        <f t="shared" ca="1" si="147"/>
        <v>311412283.38585991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311412283.38585991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1297551.1807744163</v>
      </c>
      <c r="L2376" s="444">
        <f t="shared" ca="1" si="147"/>
        <v>312709834.5666343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312709834.5666343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1302957.6440276429</v>
      </c>
      <c r="L2377" s="444">
        <f t="shared" ca="1" si="147"/>
        <v>314012792.21066195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314012792.21066195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1308386.6342110913</v>
      </c>
      <c r="L2378" s="444">
        <f t="shared" ca="1" si="147"/>
        <v>315321178.84487301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315321178.84487301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1313838.2451869708</v>
      </c>
      <c r="L2379" s="444">
        <f t="shared" ca="1" si="147"/>
        <v>316635017.09006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316635017.09006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1319312.5712085832</v>
      </c>
      <c r="L2380" s="444">
        <f t="shared" ca="1" si="147"/>
        <v>317954329.66126859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317954329.66126859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1324809.7069219525</v>
      </c>
      <c r="L2381" s="444">
        <f t="shared" ca="1" si="147"/>
        <v>319279139.36819053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319279139.36819053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1330329.7473674605</v>
      </c>
      <c r="L2382" s="444">
        <f t="shared" ca="1" si="147"/>
        <v>320609469.11555797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320609469.11555797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1335872.7879814915</v>
      </c>
      <c r="L2383" s="444">
        <f t="shared" ca="1" si="147"/>
        <v>321945341.90353948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321945341.90353948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1341438.924598081</v>
      </c>
      <c r="L2384" s="444">
        <f t="shared" ca="1" si="147"/>
        <v>323286780.82813758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323286780.82813758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1347028.2534505732</v>
      </c>
      <c r="L2385" s="444">
        <f t="shared" ca="1" si="147"/>
        <v>324633809.08158815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324633809.08158815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1352640.871173284</v>
      </c>
      <c r="L2386" s="444">
        <f t="shared" ca="1" si="147"/>
        <v>325986449.95276141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325986449.95276141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1358276.8748031724</v>
      </c>
      <c r="L2387" s="444">
        <f t="shared" ca="1" si="147"/>
        <v>327344726.8275646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327344726.8275646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1363936.3617815191</v>
      </c>
      <c r="L2388" s="444">
        <f t="shared" ca="1" si="147"/>
        <v>328708663.18934613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328708663.18934613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1369619.4299556089</v>
      </c>
      <c r="L2389" s="444">
        <f t="shared" ca="1" si="147"/>
        <v>330078282.61930174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330078282.61930174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1375326.1775804239</v>
      </c>
      <c r="L2390" s="444">
        <f t="shared" ca="1" si="147"/>
        <v>331453608.79688215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331453608.79688215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1381056.7033203423</v>
      </c>
      <c r="L2391" s="444">
        <f t="shared" ca="1" si="147"/>
        <v>332834665.50020248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332834665.50020248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1386811.1062508437</v>
      </c>
      <c r="L2392" s="444">
        <f t="shared" ca="1" si="147"/>
        <v>334221476.6064533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334221476.6064533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1392589.485860222</v>
      </c>
      <c r="L2393" s="444">
        <f t="shared" ca="1" si="147"/>
        <v>335614066.09231353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335614066.09231353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1398391.9420513064</v>
      </c>
      <c r="L2394" s="444">
        <f t="shared" ca="1" si="147"/>
        <v>337012458.03436482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337012458.03436482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1404218.5751431868</v>
      </c>
      <c r="L2395" s="444">
        <f t="shared" ca="1" si="147"/>
        <v>338416676.60950798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338416676.60950798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1410069.4858729499</v>
      </c>
      <c r="L2396" s="444">
        <f t="shared" ca="1" si="147"/>
        <v>339826746.0953809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339826746.0953809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1415944.7753974204</v>
      </c>
      <c r="L2397" s="444">
        <f t="shared" ca="1" si="147"/>
        <v>341242690.87077832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341242690.87077832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1421844.5452949097</v>
      </c>
      <c r="L2398" s="444">
        <f t="shared" ca="1" si="147"/>
        <v>342664535.4160732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342664535.4160732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1427768.8975669716</v>
      </c>
      <c r="L2399" s="444">
        <f t="shared" ca="1" si="147"/>
        <v>344092304.31364018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344092304.31364018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1433717.9346401673</v>
      </c>
      <c r="L2400" s="444">
        <f t="shared" ca="1" si="147"/>
        <v>345526022.24828035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345526022.24828035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1439691.7593678348</v>
      </c>
      <c r="L2401" s="444">
        <f t="shared" ca="1" si="147"/>
        <v>346965714.00764817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346965714.00764817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1445690.4750318674</v>
      </c>
      <c r="L2402" s="444">
        <f t="shared" ca="1" si="147"/>
        <v>348411404.48268002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348411404.48268002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1451714.1853445</v>
      </c>
      <c r="L2403" s="444">
        <f t="shared" ca="1" si="147"/>
        <v>349863118.66802454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349863118.66802454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1457762.9944501023</v>
      </c>
      <c r="L2404" s="444">
        <f t="shared" ca="1" si="147"/>
        <v>351320881.66247463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351320881.66247463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1463837.0069269775</v>
      </c>
      <c r="L2405" s="444">
        <f t="shared" ca="1" si="147"/>
        <v>352784718.66940159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352784718.66940159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1469936.3277891732</v>
      </c>
      <c r="L2406" s="444">
        <f t="shared" ca="1" si="147"/>
        <v>354254654.99719077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354254654.99719077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1476061.0624882949</v>
      </c>
      <c r="L2407" s="444">
        <f t="shared" ca="1" si="147"/>
        <v>355730716.05967909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355730716.05967909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1482211.3169153295</v>
      </c>
      <c r="L2408" s="444">
        <f t="shared" ca="1" si="147"/>
        <v>357212927.37659442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357212927.37659442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1488387.1974024768</v>
      </c>
      <c r="L2409" s="444">
        <f t="shared" ca="1" si="147"/>
        <v>358701314.5739969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358701314.5739969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1494588.8107249872</v>
      </c>
      <c r="L2410" s="444">
        <f t="shared" ca="1" si="147"/>
        <v>360195903.38472188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360195903.38472188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1500816.2641030077</v>
      </c>
      <c r="L2411" s="444">
        <f t="shared" ca="1" si="147"/>
        <v>361696719.64882487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361696719.64882487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1507069.665203437</v>
      </c>
      <c r="L2412" s="444">
        <f t="shared" ca="1" si="147"/>
        <v>363203789.31402832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363203789.31402832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1513349.1221417848</v>
      </c>
      <c r="L2413" s="444">
        <f t="shared" ca="1" si="147"/>
        <v>364717138.4361701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364717138.4361701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1519654.7434840421</v>
      </c>
      <c r="L2414" s="444">
        <f t="shared" ca="1" si="147"/>
        <v>366236793.17965412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366236793.17965412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1525986.6382485589</v>
      </c>
      <c r="L2415" s="444">
        <f t="shared" ca="1" si="147"/>
        <v>367762779.81790268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367762779.81790268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1532344.9159079278</v>
      </c>
      <c r="L2416" s="444">
        <f t="shared" ca="1" si="147"/>
        <v>369295124.7338106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369295124.7338106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1538729.6863908775</v>
      </c>
      <c r="L2417" s="444">
        <f t="shared" ca="1" si="147"/>
        <v>370833854.42020148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370833854.42020148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1545141.0600841728</v>
      </c>
      <c r="L2418" s="444">
        <f t="shared" ca="1" si="147"/>
        <v>372378995.48028564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372378995.48028564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1551579.1478345236</v>
      </c>
      <c r="L2419" s="444">
        <f t="shared" ca="1" si="147"/>
        <v>373930574.62812018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373930574.62812018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1558044.0609505007</v>
      </c>
      <c r="L2420" s="444">
        <f t="shared" ca="1" si="147"/>
        <v>375488618.6890707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375488618.6890707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1564535.9112044612</v>
      </c>
      <c r="L2421" s="444">
        <f t="shared" ca="1" si="147"/>
        <v>377053154.60027516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377053154.60027516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1571054.8108344798</v>
      </c>
      <c r="L2422" s="444">
        <f t="shared" ca="1" si="147"/>
        <v>378624209.41110963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378624209.41110963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1577600.87254629</v>
      </c>
      <c r="L2423" s="444">
        <f t="shared" ca="1" si="147"/>
        <v>380201810.28365594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380201810.28365594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1584174.2095152331</v>
      </c>
      <c r="L2424" s="444">
        <f t="shared" ca="1" si="147"/>
        <v>381785984.49317116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381785984.49317116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1590774.935388213</v>
      </c>
      <c r="L2425" s="444">
        <f t="shared" ca="1" si="147"/>
        <v>383376759.42855936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383376759.42855936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1597403.164285664</v>
      </c>
      <c r="L2426" s="444">
        <f t="shared" ca="1" si="147"/>
        <v>384974162.59284502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384974162.59284502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1604059.0108035209</v>
      </c>
      <c r="L2427" s="444">
        <f t="shared" ca="1" si="147"/>
        <v>386578221.60364854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386578221.60364854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1610742.5900152023</v>
      </c>
      <c r="L2428" s="444">
        <f t="shared" ca="1" si="147"/>
        <v>388188964.19366372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388188964.19366372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1617454.0174735987</v>
      </c>
      <c r="L2429" s="444">
        <f t="shared" ca="1" si="147"/>
        <v>389806418.21113729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389806418.21113729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1624193.4092130722</v>
      </c>
      <c r="L2430" s="444">
        <f t="shared" ca="1" si="147"/>
        <v>391430611.62035036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391430611.62035036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1630960.8817514598</v>
      </c>
      <c r="L2431" s="444">
        <f t="shared" ca="1" si="147"/>
        <v>393061572.50210184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393061572.50210184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1637756.5520920909</v>
      </c>
      <c r="L2432" s="444">
        <f t="shared" ca="1" si="147"/>
        <v>394699329.05419391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394699329.05419391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1644580.5377258079</v>
      </c>
      <c r="L2433" s="444">
        <f t="shared" ca="1" si="147"/>
        <v>396343909.59191972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396343909.59191972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1651432.9566329988</v>
      </c>
      <c r="L2434" s="444">
        <f t="shared" ca="1" si="147"/>
        <v>397995342.54855269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397995342.54855269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1658313.9272856363</v>
      </c>
      <c r="L2435" s="444">
        <f t="shared" ca="1" si="147"/>
        <v>399653656.4758383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399653656.4758383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1665223.5686493262</v>
      </c>
      <c r="L2436" s="444">
        <f t="shared" ca="1" si="147"/>
        <v>401318880.04448766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401318880.04448766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1672162.0001853653</v>
      </c>
      <c r="L2437" s="444">
        <f t="shared" ca="1" si="147"/>
        <v>402991042.04467303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402991042.04467303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1679129.3418528042</v>
      </c>
      <c r="L2438" s="444">
        <f t="shared" ca="1" si="147"/>
        <v>404670171.38652581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404670171.38652581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1686125.7141105242</v>
      </c>
      <c r="L2439" s="444">
        <f t="shared" ca="1" si="147"/>
        <v>406356297.10063636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406356297.10063636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1693151.2379193183</v>
      </c>
      <c r="L2440" s="444">
        <f t="shared" ca="1" si="147"/>
        <v>408049448.33855569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408049448.33855569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1700206.0347439821</v>
      </c>
      <c r="L2441" s="444">
        <f t="shared" ca="1" si="147"/>
        <v>409749654.37329966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409749654.37329966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1707290.2265554152</v>
      </c>
      <c r="L2442" s="444">
        <f t="shared" ca="1" si="147"/>
        <v>411456944.59985507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411456944.59985507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1714403.9358327293</v>
      </c>
      <c r="L2443" s="444">
        <f t="shared" ca="1" si="147"/>
        <v>413171348.5356878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413171348.5356878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1721547.2855653658</v>
      </c>
      <c r="L2444" s="444">
        <f t="shared" ca="1" si="147"/>
        <v>414892895.82125318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414892895.82125318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1728720.3992552215</v>
      </c>
      <c r="L2445" s="444">
        <f t="shared" ca="1" si="147"/>
        <v>416621616.2205084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416621616.2205084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1735923.400918785</v>
      </c>
      <c r="L2446" s="444">
        <f t="shared" ca="1" si="147"/>
        <v>418357539.62142718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418357539.62142718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1743156.4150892799</v>
      </c>
      <c r="L2447" s="444">
        <f t="shared" ca="1" si="147"/>
        <v>420100696.03651649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420100696.03651649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1750419.5668188187</v>
      </c>
      <c r="L2448" s="444">
        <f t="shared" ca="1" si="147"/>
        <v>421851115.60333532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421851115.60333532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1757712.9816805639</v>
      </c>
      <c r="L2449" s="444">
        <f t="shared" ca="1" si="147"/>
        <v>423608828.58501589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423608828.58501589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1765036.7857708994</v>
      </c>
      <c r="L2450" s="444">
        <f t="shared" ca="1" si="147"/>
        <v>425373865.37078679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425373865.37078679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1772391.1057116112</v>
      </c>
      <c r="L2451" s="444">
        <f t="shared" ca="1" si="147"/>
        <v>427146256.47649843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427146256.47649843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1779776.0686520769</v>
      </c>
      <c r="L2452" s="444">
        <f t="shared" ca="1" si="147"/>
        <v>428926032.54515052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428926032.54515052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1787191.8022714604</v>
      </c>
      <c r="L2453" s="444">
        <f t="shared" ca="1" si="147"/>
        <v>430713224.347422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430713224.347422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1794638.434780925</v>
      </c>
      <c r="L2454" s="444">
        <f t="shared" ca="1" si="147"/>
        <v>432507862.7822029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432507862.7822029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1802116.0949258453</v>
      </c>
      <c r="L2455" s="444">
        <f t="shared" ca="1" si="147"/>
        <v>434309978.87712872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434309978.87712872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1809624.9119880362</v>
      </c>
      <c r="L2456" s="444">
        <f t="shared" ca="1" si="147"/>
        <v>436119603.78911674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436119603.78911674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1817165.0157879863</v>
      </c>
      <c r="L2457" s="444">
        <f t="shared" ca="1" si="147"/>
        <v>437936768.8049047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437936768.8049047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1824736.5366871026</v>
      </c>
      <c r="L2458" s="444">
        <f t="shared" ca="1" si="147"/>
        <v>439761505.34159178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439761505.34159178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1832339.6055899656</v>
      </c>
      <c r="L2459" s="444">
        <f t="shared" ca="1" si="147"/>
        <v>441593844.94718176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441593844.94718176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1839974.3539465906</v>
      </c>
      <c r="L2460" s="444">
        <f t="shared" ca="1" si="147"/>
        <v>443433819.30112833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443433819.30112833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1847640.9137547014</v>
      </c>
      <c r="L2461" s="444">
        <f t="shared" ca="1" si="147"/>
        <v>445281460.21488303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445281460.21488303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1855339.4175620123</v>
      </c>
      <c r="L2462" s="444">
        <f t="shared" ca="1" si="147"/>
        <v>447136799.63244504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447136799.63244504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1863069.9984685211</v>
      </c>
      <c r="L2463" s="444">
        <f t="shared" ca="1" si="147"/>
        <v>448999869.63091356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448999869.63091356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1870832.7901288064</v>
      </c>
      <c r="L2464" s="444">
        <f t="shared" ca="1" si="147"/>
        <v>450870702.42104238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450870702.42104238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1878627.9267543433</v>
      </c>
      <c r="L2465" s="444">
        <f t="shared" ca="1" si="147"/>
        <v>452749330.34779674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452749330.34779674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1886455.5431158196</v>
      </c>
      <c r="L2466" s="444">
        <f t="shared" ca="1" si="147"/>
        <v>454635785.89091253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454635785.89091253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1894315.7745454689</v>
      </c>
      <c r="L2467" s="444">
        <f t="shared" ca="1" si="147"/>
        <v>456530101.66545802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456530101.66545802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1902208.7569394084</v>
      </c>
      <c r="L2468" s="444">
        <f t="shared" ca="1" si="147"/>
        <v>458432310.42239743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458432310.42239743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1910134.6267599894</v>
      </c>
      <c r="L2469" s="444">
        <f t="shared" ca="1" si="147"/>
        <v>460342445.04915744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460342445.04915744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1918093.521038156</v>
      </c>
      <c r="L2470" s="444">
        <f t="shared" ca="1" si="147"/>
        <v>462260538.57019562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462260538.57019562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1926085.577375815</v>
      </c>
      <c r="L2471" s="444">
        <f t="shared" ca="1" si="147"/>
        <v>464186624.14757144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464186624.14757144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1934110.9339482142</v>
      </c>
      <c r="L2472" s="444">
        <f t="shared" ca="1" si="147"/>
        <v>466120735.08151966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466120735.08151966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1942169.7295063317</v>
      </c>
      <c r="L2473" s="444">
        <f t="shared" ca="1" si="147"/>
        <v>468062904.81102598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468062904.81102598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1950262.103379275</v>
      </c>
      <c r="L2474" s="444">
        <f t="shared" ca="1" si="147"/>
        <v>470013166.91440523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470013166.91440523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1958388.1954766884</v>
      </c>
      <c r="L2475" s="444">
        <f t="shared" ca="1" si="147"/>
        <v>471971555.10988194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471971555.10988194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1966548.1462911749</v>
      </c>
      <c r="L2476" s="444">
        <f t="shared" ca="1" si="147"/>
        <v>473938103.25617313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473938103.25617313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1974742.0969007211</v>
      </c>
      <c r="L2477" s="444">
        <f t="shared" ca="1" si="147"/>
        <v>475912845.35307384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475912845.35307384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1982970.1889711409</v>
      </c>
      <c r="L2478" s="444">
        <f t="shared" ca="1" si="147"/>
        <v>477895815.542045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477895815.542045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1991232.5647585206</v>
      </c>
      <c r="L2479" s="444">
        <f t="shared" ca="1" si="147"/>
        <v>479887048.10680354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479887048.10680354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1999529.3671116813</v>
      </c>
      <c r="L2480" s="444">
        <f t="shared" ca="1" si="147"/>
        <v>481886577.47391522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481886577.47391522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2007860.7394746465</v>
      </c>
      <c r="L2481" s="444">
        <f t="shared" ca="1" si="147"/>
        <v>483894438.21338987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483894438.21338987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2016226.8258891248</v>
      </c>
      <c r="L2482" s="444">
        <f t="shared" ca="1" si="147"/>
        <v>485910665.03927898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485910665.03927898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2024627.7709969957</v>
      </c>
      <c r="L2483" s="444">
        <f t="shared" ca="1" si="147"/>
        <v>487935292.81027597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487935292.81027597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2033063.7200428168</v>
      </c>
      <c r="L2484" s="444">
        <f t="shared" ca="1" si="147"/>
        <v>489968356.5303188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489968356.5303188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2041534.8188763282</v>
      </c>
      <c r="L2485" s="444">
        <f t="shared" ca="1" si="147"/>
        <v>492009891.34919512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492009891.34919512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2050041.2139549793</v>
      </c>
      <c r="L2486" s="444">
        <f t="shared" ca="1" si="147"/>
        <v>494059932.56315011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494059932.56315011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2058583.0523464587</v>
      </c>
      <c r="L2487" s="444">
        <f t="shared" ca="1" si="147"/>
        <v>496118515.61549658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496118515.61549658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2067160.481731236</v>
      </c>
      <c r="L2488" s="444">
        <f t="shared" ca="1" si="147"/>
        <v>498185676.09722781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498185676.09722781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2075773.6504051159</v>
      </c>
      <c r="L2489" s="444">
        <f t="shared" ca="1" si="147"/>
        <v>500261449.74763292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500261449.74763292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2084422.7072818039</v>
      </c>
      <c r="L2490" s="444">
        <f t="shared" ca="1" si="147"/>
        <v>502345872.45491475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502345872.45491475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2093107.801895478</v>
      </c>
      <c r="L2491" s="444">
        <f t="shared" ca="1" si="147"/>
        <v>504438980.25681025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504438980.25681025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2101829.0844033761</v>
      </c>
      <c r="L2492" s="444">
        <f t="shared" ca="1" si="147"/>
        <v>506540809.34121364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506540809.34121364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2110586.7055883901</v>
      </c>
      <c r="L2493" s="444">
        <f t="shared" ca="1" si="147"/>
        <v>508651396.04680204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508651396.04680204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2119380.8168616751</v>
      </c>
      <c r="L2494" s="444">
        <f t="shared" ca="1" si="147"/>
        <v>510770776.86366373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510770776.86366373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2128211.5702652656</v>
      </c>
      <c r="L2495" s="444">
        <f t="shared" ca="1" si="147"/>
        <v>512898988.43392903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512898988.43392903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2137079.1184747042</v>
      </c>
      <c r="L2496" s="444">
        <f t="shared" ca="1" si="147"/>
        <v>515036067.55240375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515036067.55240375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2145983.6148016821</v>
      </c>
      <c r="L2497" s="444">
        <f t="shared" ca="1" si="147"/>
        <v>517182051.16720545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517182051.16720545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2154925.2131966893</v>
      </c>
      <c r="L2498" s="444">
        <f t="shared" ca="1" si="147"/>
        <v>519336976.38040215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519336976.38040215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2163904.0682516755</v>
      </c>
      <c r="L2499" s="444">
        <f t="shared" ca="1" si="147"/>
        <v>521500880.44865382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521500880.44865382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2172920.3352027242</v>
      </c>
      <c r="L2500" s="444">
        <f t="shared" ca="1" si="147"/>
        <v>523673800.78385657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523673800.78385657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2181974.1699327356</v>
      </c>
      <c r="L2501" s="444">
        <f t="shared" ca="1" si="147"/>
        <v>525855774.95378929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525855774.95378929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2191065.7289741221</v>
      </c>
      <c r="L2502" s="444">
        <f t="shared" ca="1" si="147"/>
        <v>528046840.6827634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528046840.6827634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2200195.1695115138</v>
      </c>
      <c r="L2503" s="444">
        <f t="shared" ca="1" si="147"/>
        <v>530247035.85227489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530247035.85227489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2209362.6493844786</v>
      </c>
      <c r="L2504" s="444">
        <f t="shared" ca="1" si="147"/>
        <v>532456398.50165939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532456398.50165939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2218568.3270902471</v>
      </c>
      <c r="L2505" s="444">
        <f t="shared" ca="1" si="147"/>
        <v>534674966.82874966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534674966.82874966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2227812.3617864568</v>
      </c>
      <c r="L2506" s="444">
        <f t="shared" ca="1" si="147"/>
        <v>536902779.19053614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536902779.19053614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2237094.9132939004</v>
      </c>
      <c r="L2507" s="444">
        <f t="shared" ca="1" si="147"/>
        <v>539139874.1038301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539139874.1038301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2246416.142099292</v>
      </c>
      <c r="L2508" s="444">
        <f t="shared" ca="1" si="147"/>
        <v>541386290.24592936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541386290.24592936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2255776.2093580388</v>
      </c>
      <c r="L2509" s="444">
        <f t="shared" ca="1" si="147"/>
        <v>543642066.45528746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543642066.45528746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2265175.2768970309</v>
      </c>
      <c r="L2510" s="444">
        <f t="shared" ca="1" si="147"/>
        <v>545907241.73218453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545907241.73218453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2274613.5072174356</v>
      </c>
      <c r="L2511" s="444">
        <f t="shared" ca="1" si="147"/>
        <v>548181855.23940194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548181855.23940194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2284091.0634975079</v>
      </c>
      <c r="L2512" s="444">
        <f t="shared" ca="1" si="147"/>
        <v>550465946.30289948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550465946.30289948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2293608.1095954143</v>
      </c>
      <c r="L2513" s="444">
        <f t="shared" ca="1" si="147"/>
        <v>552759554.4124949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552759554.4124949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2303164.8100520619</v>
      </c>
      <c r="L2514" s="444">
        <f t="shared" ca="1" si="147"/>
        <v>555062719.22254694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555062719.22254694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2312761.3300939454</v>
      </c>
      <c r="L2515" s="444">
        <f t="shared" ca="1" si="147"/>
        <v>557375480.55264091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557375480.55264091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2322397.8356360039</v>
      </c>
      <c r="L2516" s="444">
        <f t="shared" ca="1" si="147"/>
        <v>559697878.38827693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559697878.38827693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2332074.4932844872</v>
      </c>
      <c r="L2517" s="444">
        <f t="shared" ca="1" si="147"/>
        <v>562029952.8815614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562029952.8815614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2341791.4703398393</v>
      </c>
      <c r="L2518" s="444">
        <f t="shared" ca="1" si="147"/>
        <v>564371744.35190129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564371744.35190129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2351548.9347995888</v>
      </c>
      <c r="L2519" s="444">
        <f t="shared" ca="1" si="147"/>
        <v>566723293.28670084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566723293.28670084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2361347.0553612537</v>
      </c>
      <c r="L2520" s="444">
        <f t="shared" ca="1" si="147"/>
        <v>569084640.34206212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569084640.34206212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2371186.0014252588</v>
      </c>
      <c r="L2521" s="444">
        <f t="shared" ca="1" si="147"/>
        <v>571455826.34348738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571455826.34348738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2381065.9430978643</v>
      </c>
      <c r="L2522" s="444">
        <f t="shared" ca="1" si="147"/>
        <v>573836892.28658521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573836892.28658521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2390987.0511941048</v>
      </c>
      <c r="L2523" s="444">
        <f t="shared" ca="1" si="147"/>
        <v>576227879.33777928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576227879.33777928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2400949.4972407469</v>
      </c>
      <c r="L2524" s="444">
        <f t="shared" ca="1" si="147"/>
        <v>578628828.83502007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578628828.83502007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2410953.4534792504</v>
      </c>
      <c r="L2525" s="444">
        <f t="shared" ca="1" si="147"/>
        <v>581039782.28849936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581039782.28849936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2420999.0928687472</v>
      </c>
      <c r="L2526" s="444">
        <f t="shared" ca="1" si="147"/>
        <v>583460781.38136816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583460781.38136816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2431086.5890890341</v>
      </c>
      <c r="L2527" s="444">
        <f t="shared" ca="1" si="147"/>
        <v>585891867.9704572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585891867.9704572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2441216.1165435715</v>
      </c>
      <c r="L2528" s="444">
        <f t="shared" ca="1" si="147"/>
        <v>588333084.08700073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588333084.08700073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2451387.850362503</v>
      </c>
      <c r="L2529" s="444">
        <f t="shared" ca="1" si="147"/>
        <v>590784471.93736327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590784471.93736327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2461601.9664056804</v>
      </c>
      <c r="L2530" s="444">
        <f t="shared" ca="1" si="147"/>
        <v>593246073.9037689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593246073.9037689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2471858.6412657038</v>
      </c>
      <c r="L2531" s="444">
        <f t="shared" ca="1" si="147"/>
        <v>595717932.54503465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595717932.54503465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2482158.0522709778</v>
      </c>
      <c r="L2532" s="444">
        <f t="shared" ca="1" si="147"/>
        <v>598200090.59730566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598200090.59730566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2492500.3774887733</v>
      </c>
      <c r="L2533" s="444">
        <f t="shared" ca="1" si="147"/>
        <v>600692590.97479439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600692590.97479439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2502885.79572831</v>
      </c>
      <c r="L2534" s="444">
        <f t="shared" ca="1" si="147"/>
        <v>603195476.77052271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603195476.77052271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2513314.4865438445</v>
      </c>
      <c r="L2535" s="444">
        <f t="shared" ca="1" si="147"/>
        <v>605708791.25706661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605708791.25706661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2523786.6302377777</v>
      </c>
      <c r="L2536" s="444">
        <f t="shared" ca="1" si="147"/>
        <v>608232577.88730443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608232577.88730443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2534302.4078637683</v>
      </c>
      <c r="L2537" s="444">
        <f t="shared" ca="1" si="147"/>
        <v>610766880.29516816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610766880.29516816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2544862.0012298673</v>
      </c>
      <c r="L2538" s="444">
        <f t="shared" ca="1" si="147"/>
        <v>613311742.29639804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613311742.29639804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2555465.5929016583</v>
      </c>
      <c r="L2539" s="444">
        <f t="shared" ca="1" si="147"/>
        <v>615867207.88929975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615867207.88929975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2566113.3662054157</v>
      </c>
      <c r="L2540" s="444">
        <f t="shared" ca="1" si="147"/>
        <v>618433321.2555052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618433321.2555052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2576805.5052312715</v>
      </c>
      <c r="L2541" s="444">
        <f t="shared" ca="1" si="147"/>
        <v>621010126.76073647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621010126.76073647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2587542.1948364018</v>
      </c>
      <c r="L2542" s="444">
        <f t="shared" ca="1" si="147"/>
        <v>623597668.95557284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623597668.95557284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2598323.6206482202</v>
      </c>
      <c r="L2543" s="444">
        <f t="shared" ca="1" si="147"/>
        <v>626195992.57622111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626195992.57622111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2609149.969067588</v>
      </c>
      <c r="L2544" s="444">
        <f t="shared" ca="1" si="147"/>
        <v>628805142.54528868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628805142.54528868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2620021.4272720362</v>
      </c>
      <c r="L2545" s="444">
        <f t="shared" ca="1" si="147"/>
        <v>631425163.97256076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631425163.97256076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2630938.183219003</v>
      </c>
      <c r="L2546" s="444">
        <f t="shared" ca="1" si="147"/>
        <v>634056102.15577972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634056102.15577972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2641900.4256490823</v>
      </c>
      <c r="L2547" s="444">
        <f t="shared" ca="1" si="147"/>
        <v>636698002.58142877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636698002.58142877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2652908.3440892864</v>
      </c>
      <c r="L2548" s="444">
        <f t="shared" ca="1" si="147"/>
        <v>639350910.92551804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639350910.92551804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2663962.1288563251</v>
      </c>
      <c r="L2549" s="444">
        <f t="shared" ca="1" si="147"/>
        <v>642014873.05437434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642014873.05437434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2675061.9710598933</v>
      </c>
      <c r="L2550" s="444">
        <f t="shared" ca="1" si="147"/>
        <v>644689935.02543426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644689935.02543426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2686208.0626059761</v>
      </c>
      <c r="L2551" s="444">
        <f t="shared" ca="1" si="147"/>
        <v>647376143.08804023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647376143.08804023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2697400.5962001677</v>
      </c>
      <c r="L2552" s="444">
        <f t="shared" ca="1" si="147"/>
        <v>650073543.68424034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650073543.68424034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2708639.7653510012</v>
      </c>
      <c r="L2553" s="444">
        <f t="shared" ca="1" si="147"/>
        <v>652782183.4495914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652782183.4495914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2719925.7643732973</v>
      </c>
      <c r="L2554" s="444">
        <f t="shared" ca="1" si="147"/>
        <v>655502109.2139647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655502109.2139647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2731258.7883915193</v>
      </c>
      <c r="L2555" s="444">
        <f t="shared" ca="1" si="147"/>
        <v>658233368.00235617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658233368.00235617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2742639.0333431507</v>
      </c>
      <c r="L2556" s="444">
        <f t="shared" ca="1" si="147"/>
        <v>660976007.03569937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660976007.03569937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2754066.6959820809</v>
      </c>
      <c r="L2557" s="444">
        <f t="shared" ca="1" si="147"/>
        <v>663730073.73168147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663730073.73168147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2765541.973882006</v>
      </c>
      <c r="L2558" s="444">
        <f t="shared" ref="L2558:L2812" ca="1" si="152">I2558-J2558+K2558</f>
        <v>666495615.70556343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666495615.70556343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2777065.0654398478</v>
      </c>
      <c r="L2559" s="444">
        <f t="shared" ca="1" si="152"/>
        <v>669272680.77100325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669272680.77100325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2788636.1698791804</v>
      </c>
      <c r="L2560" s="444">
        <f t="shared" ca="1" si="152"/>
        <v>672061316.94088244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672061316.94088244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2800255.4872536766</v>
      </c>
      <c r="L2561" s="444">
        <f t="shared" ca="1" si="152"/>
        <v>674861572.42813611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674861572.42813611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2811923.2184505672</v>
      </c>
      <c r="L2562" s="444">
        <f t="shared" ca="1" si="152"/>
        <v>677673495.64658666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677673495.64658666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2823639.5651941109</v>
      </c>
      <c r="L2563" s="444">
        <f t="shared" ca="1" si="152"/>
        <v>680497135.21178079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680497135.21178079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2835404.7300490867</v>
      </c>
      <c r="L2564" s="444">
        <f t="shared" ca="1" si="152"/>
        <v>683332539.94182992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683332539.94182992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2847218.9164242912</v>
      </c>
      <c r="L2565" s="444">
        <f t="shared" ca="1" si="152"/>
        <v>686179758.85825419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686179758.85825419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2859082.3285760591</v>
      </c>
      <c r="L2566" s="444">
        <f t="shared" ca="1" si="152"/>
        <v>689038841.18683028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689038841.18683028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2870995.1716117929</v>
      </c>
      <c r="L2567" s="444">
        <f t="shared" ca="1" si="152"/>
        <v>691909836.35844207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691909836.35844207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2882957.6514935084</v>
      </c>
      <c r="L2568" s="444">
        <f t="shared" ca="1" si="152"/>
        <v>694792794.00993562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694792794.00993562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2894969.9750413983</v>
      </c>
      <c r="L2569" s="444">
        <f t="shared" ca="1" si="152"/>
        <v>697687763.98497701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697687763.98497701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2907032.349937404</v>
      </c>
      <c r="L2570" s="444">
        <f t="shared" ca="1" si="152"/>
        <v>700594796.33491445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700594796.33491445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2919144.9847288104</v>
      </c>
      <c r="L2571" s="444">
        <f t="shared" ca="1" si="152"/>
        <v>703513941.31964326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703513941.31964326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2931308.0888318471</v>
      </c>
      <c r="L2572" s="444">
        <f t="shared" ca="1" si="152"/>
        <v>706445249.40847516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706445249.40847516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2943521.872535313</v>
      </c>
      <c r="L2573" s="444">
        <f t="shared" ca="1" si="152"/>
        <v>709388771.28101051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709388771.28101051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2955786.5470042103</v>
      </c>
      <c r="L2574" s="444">
        <f t="shared" ca="1" si="152"/>
        <v>712344557.82801473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712344557.82801473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2968102.3242833945</v>
      </c>
      <c r="L2575" s="444">
        <f t="shared" ca="1" si="152"/>
        <v>715312660.15229809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715312660.15229809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2980469.4173012422</v>
      </c>
      <c r="L2576" s="444">
        <f t="shared" ca="1" si="152"/>
        <v>718293129.56959939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718293129.56959939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2992888.0398733309</v>
      </c>
      <c r="L2577" s="444">
        <f t="shared" ca="1" si="152"/>
        <v>721286017.60947275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721286017.60947275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3005358.4067061367</v>
      </c>
      <c r="L2578" s="444">
        <f t="shared" ca="1" si="152"/>
        <v>724291376.01617885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724291376.01617885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3017880.7334007453</v>
      </c>
      <c r="L2579" s="444">
        <f t="shared" ca="1" si="152"/>
        <v>727309256.74957955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727309256.74957955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3030455.2364565814</v>
      </c>
      <c r="L2580" s="444">
        <f t="shared" ca="1" si="152"/>
        <v>730339711.98603618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730339711.98603618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3043082.1332751508</v>
      </c>
      <c r="L2581" s="444">
        <f t="shared" ca="1" si="152"/>
        <v>733382794.11931133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733382794.11931133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3055761.6421637973</v>
      </c>
      <c r="L2582" s="444">
        <f t="shared" ca="1" si="152"/>
        <v>736438555.76147509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736438555.76147509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3068493.9823394795</v>
      </c>
      <c r="L2583" s="444">
        <f t="shared" ca="1" si="152"/>
        <v>739507049.74381459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739507049.74381459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3081279.3739325609</v>
      </c>
      <c r="L2584" s="444">
        <f t="shared" ca="1" si="152"/>
        <v>742588329.11774719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742588329.11774719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3094118.0379906134</v>
      </c>
      <c r="L2585" s="444">
        <f t="shared" ca="1" si="152"/>
        <v>745682447.15573776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745682447.15573776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3107010.1964822407</v>
      </c>
      <c r="L2586" s="444">
        <f t="shared" ca="1" si="152"/>
        <v>748789457.35221994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748789457.35221994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3119956.0723009165</v>
      </c>
      <c r="L2587" s="444">
        <f t="shared" ca="1" si="152"/>
        <v>751909413.42452085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751909413.42452085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3132955.8892688369</v>
      </c>
      <c r="L2588" s="444">
        <f t="shared" ca="1" si="152"/>
        <v>755042369.31378973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755042369.31378973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3146009.8721407903</v>
      </c>
      <c r="L2589" s="444">
        <f t="shared" ca="1" si="152"/>
        <v>758188379.18593049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758188379.18593049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3159118.2466080436</v>
      </c>
      <c r="L2590" s="444">
        <f t="shared" ca="1" si="152"/>
        <v>761347497.43253851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761347497.43253851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3172281.2393022436</v>
      </c>
      <c r="L2591" s="444">
        <f t="shared" ca="1" si="152"/>
        <v>764519778.67184079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764519778.67184079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3185499.0777993365</v>
      </c>
      <c r="L2592" s="444">
        <f t="shared" ca="1" si="152"/>
        <v>767705277.74964011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767705277.74964011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3198771.9906235002</v>
      </c>
      <c r="L2593" s="444">
        <f t="shared" ca="1" si="152"/>
        <v>770904049.74026358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770904049.74026358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3212100.207251098</v>
      </c>
      <c r="L2594" s="444">
        <f t="shared" ca="1" si="152"/>
        <v>774116149.94751465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774116149.94751465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3225483.9581146445</v>
      </c>
      <c r="L2595" s="444">
        <f t="shared" ca="1" si="152"/>
        <v>777341633.90562928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777341633.90562928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3238923.4746067887</v>
      </c>
      <c r="L2596" s="444">
        <f t="shared" ca="1" si="152"/>
        <v>780580557.38023603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780580557.38023603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3252418.9890843169</v>
      </c>
      <c r="L2597" s="444">
        <f t="shared" ca="1" si="152"/>
        <v>783832976.36932039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783832976.36932039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3265970.7348721684</v>
      </c>
      <c r="L2598" s="444">
        <f t="shared" ca="1" si="152"/>
        <v>787098947.10419261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787098947.10419261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3279578.9462674693</v>
      </c>
      <c r="L2599" s="444">
        <f t="shared" ca="1" si="152"/>
        <v>790378526.0504601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790378526.0504601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3293243.8585435837</v>
      </c>
      <c r="L2600" s="444">
        <f t="shared" ca="1" si="152"/>
        <v>793671769.90900373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793671769.90900373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3306965.7079541823</v>
      </c>
      <c r="L2601" s="444">
        <f t="shared" ca="1" si="152"/>
        <v>796978735.6169579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796978735.6169579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3320744.7317373245</v>
      </c>
      <c r="L2602" s="444">
        <f t="shared" ca="1" si="152"/>
        <v>800299480.34869528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800299480.34869528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3334581.1681195637</v>
      </c>
      <c r="L2603" s="444">
        <f t="shared" ca="1" si="152"/>
        <v>803634061.51681483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803634061.51681483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3348475.2563200616</v>
      </c>
      <c r="L2604" s="444">
        <f t="shared" ca="1" si="152"/>
        <v>806982536.77313495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806982536.77313495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3362427.2365547288</v>
      </c>
      <c r="L2605" s="444">
        <f t="shared" ca="1" si="152"/>
        <v>810344964.00968969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810344964.00968969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3376437.3500403739</v>
      </c>
      <c r="L2606" s="444">
        <f t="shared" ca="1" si="152"/>
        <v>813721401.35973001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813721401.35973001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3390505.8389988751</v>
      </c>
      <c r="L2607" s="444">
        <f t="shared" ca="1" si="152"/>
        <v>817111907.19872892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817111907.19872892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3404632.9466613703</v>
      </c>
      <c r="L2608" s="444">
        <f t="shared" ca="1" si="152"/>
        <v>820516540.14539027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820516540.14539027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3418818.9172724592</v>
      </c>
      <c r="L2609" s="444">
        <f t="shared" ca="1" si="152"/>
        <v>823935359.06266272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823935359.06266272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3433063.996094428</v>
      </c>
      <c r="L2610" s="444">
        <f t="shared" ca="1" si="152"/>
        <v>827368423.05875719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827368423.05875719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3447368.4294114881</v>
      </c>
      <c r="L2611" s="444">
        <f t="shared" ca="1" si="152"/>
        <v>830815791.48816872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830815791.48816872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3461732.4645340363</v>
      </c>
      <c r="L2612" s="444">
        <f t="shared" ca="1" si="152"/>
        <v>834277523.95270276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834277523.95270276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3476156.349802928</v>
      </c>
      <c r="L2613" s="444">
        <f t="shared" ca="1" si="152"/>
        <v>837753680.30250573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837753680.30250573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3490640.3345937734</v>
      </c>
      <c r="L2614" s="444">
        <f t="shared" ca="1" si="152"/>
        <v>841244320.6370995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841244320.6370995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3505184.6693212483</v>
      </c>
      <c r="L2615" s="444">
        <f t="shared" ca="1" si="152"/>
        <v>844749505.3064208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844749505.3064208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3519789.6054434194</v>
      </c>
      <c r="L2616" s="444">
        <f t="shared" ca="1" si="152"/>
        <v>848269294.91186428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848269294.91186428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3534455.3954661009</v>
      </c>
      <c r="L2617" s="444">
        <f t="shared" ca="1" si="152"/>
        <v>851803750.30733037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851803750.30733037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3549182.2929472104</v>
      </c>
      <c r="L2618" s="444">
        <f t="shared" ca="1" si="152"/>
        <v>855352932.60027754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855352932.60027754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3563970.5525011569</v>
      </c>
      <c r="L2619" s="444">
        <f t="shared" ca="1" si="152"/>
        <v>858916903.15277874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858916903.15277874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3578820.4298032448</v>
      </c>
      <c r="L2620" s="444">
        <f t="shared" ca="1" si="152"/>
        <v>862495723.582582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862495723.582582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3593732.1815940915</v>
      </c>
      <c r="L2621" s="444">
        <f t="shared" ca="1" si="152"/>
        <v>866089455.76417613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866089455.76417613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3608706.0656840666</v>
      </c>
      <c r="L2622" s="444">
        <f t="shared" ca="1" si="152"/>
        <v>869698161.82986021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869698161.82986021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3623742.340957751</v>
      </c>
      <c r="L2623" s="444">
        <f t="shared" ca="1" si="152"/>
        <v>873321904.17081797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873321904.17081797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3638841.2673784085</v>
      </c>
      <c r="L2624" s="444">
        <f t="shared" ca="1" si="152"/>
        <v>876960745.43819642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876960745.43819642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3654003.1059924848</v>
      </c>
      <c r="L2625" s="444">
        <f t="shared" ca="1" si="152"/>
        <v>880614748.54418886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880614748.54418886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3669228.1189341201</v>
      </c>
      <c r="L2626" s="444">
        <f t="shared" ca="1" si="152"/>
        <v>884283976.66312301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884283976.66312301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3684516.5694296788</v>
      </c>
      <c r="L2627" s="444">
        <f t="shared" ca="1" si="152"/>
        <v>887968493.23255265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887968493.23255265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3699868.7218023022</v>
      </c>
      <c r="L2628" s="444">
        <f t="shared" ca="1" si="152"/>
        <v>891668361.954355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891668361.954355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3715284.8414764791</v>
      </c>
      <c r="L2629" s="444">
        <f t="shared" ca="1" si="152"/>
        <v>895383646.79583144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895383646.79583144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3730765.1949826316</v>
      </c>
      <c r="L2630" s="444">
        <f t="shared" ca="1" si="152"/>
        <v>899114411.99081409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899114411.99081409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3746310.0499617252</v>
      </c>
      <c r="L2631" s="444">
        <f t="shared" ca="1" si="152"/>
        <v>902860722.04077578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902860722.04077578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3761919.6751698991</v>
      </c>
      <c r="L2632" s="444">
        <f t="shared" ca="1" si="152"/>
        <v>906622641.71594572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906622641.71594572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3777594.3404831067</v>
      </c>
      <c r="L2633" s="444">
        <f t="shared" ca="1" si="152"/>
        <v>910400236.05642879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910400236.05642879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3793334.3169017867</v>
      </c>
      <c r="L2634" s="444">
        <f t="shared" ca="1" si="152"/>
        <v>914193570.37333059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914193570.37333059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3809139.8765555439</v>
      </c>
      <c r="L2635" s="444">
        <f t="shared" ca="1" si="152"/>
        <v>918002710.24988616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918002710.24988616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3825011.2927078591</v>
      </c>
      <c r="L2636" s="444">
        <f t="shared" ca="1" si="152"/>
        <v>921827721.54259396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921827721.54259396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3840948.8397608087</v>
      </c>
      <c r="L2637" s="444">
        <f t="shared" ca="1" si="152"/>
        <v>925668670.38235474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925668670.38235474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3856952.7932598111</v>
      </c>
      <c r="L2638" s="444">
        <f t="shared" ca="1" si="152"/>
        <v>929525623.1756146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929525623.1756146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3873023.4298983938</v>
      </c>
      <c r="L2639" s="444">
        <f t="shared" ca="1" si="152"/>
        <v>933398646.60551298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933398646.60551298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3889161.0275229705</v>
      </c>
      <c r="L2640" s="444">
        <f t="shared" ca="1" si="152"/>
        <v>937287807.6330359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937287807.6330359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3905365.8651376497</v>
      </c>
      <c r="L2641" s="444">
        <f t="shared" ca="1" si="152"/>
        <v>941193173.49817359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941193173.49817359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3921638.222909057</v>
      </c>
      <c r="L2642" s="444">
        <f t="shared" ca="1" si="152"/>
        <v>945114811.72108269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945114811.72108269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3937978.3821711778</v>
      </c>
      <c r="L2643" s="444">
        <f t="shared" ca="1" si="152"/>
        <v>949052790.10325384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949052790.10325384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3954386.6254302245</v>
      </c>
      <c r="L2644" s="444">
        <f t="shared" ca="1" si="152"/>
        <v>953007176.72868407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953007176.72868407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3970863.2363695162</v>
      </c>
      <c r="L2645" s="444">
        <f t="shared" ca="1" si="152"/>
        <v>956978039.96505356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956978039.96505356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3987408.4998543896</v>
      </c>
      <c r="L2646" s="444">
        <f t="shared" ca="1" si="152"/>
        <v>960965448.464908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960965448.464908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4004022.7019371167</v>
      </c>
      <c r="L2647" s="444">
        <f t="shared" ca="1" si="152"/>
        <v>964969471.16684508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964969471.16684508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4020706.1298618545</v>
      </c>
      <c r="L2648" s="444">
        <f t="shared" ca="1" si="152"/>
        <v>968990177.29670691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968990177.29670691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4037459.0720696128</v>
      </c>
      <c r="L2649" s="444">
        <f t="shared" ca="1" si="152"/>
        <v>973027636.36877656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973027636.36877656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4054281.8182032355</v>
      </c>
      <c r="L2650" s="444">
        <f t="shared" ca="1" si="152"/>
        <v>977081918.18697977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977081918.18697977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4071174.6591124157</v>
      </c>
      <c r="L2651" s="444">
        <f t="shared" ca="1" si="152"/>
        <v>981153092.84609222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981153092.84609222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4088137.8868587175</v>
      </c>
      <c r="L2652" s="444">
        <f t="shared" ca="1" si="152"/>
        <v>985241230.73295093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985241230.73295093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4105171.7947206288</v>
      </c>
      <c r="L2653" s="444">
        <f t="shared" ca="1" si="152"/>
        <v>989346402.52767158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989346402.52767158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4122276.6771986317</v>
      </c>
      <c r="L2654" s="444">
        <f t="shared" ca="1" si="152"/>
        <v>993468679.20487022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993468679.20487022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4139452.8300202922</v>
      </c>
      <c r="L2655" s="444">
        <f t="shared" ca="1" si="152"/>
        <v>997608132.03489053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997608132.03489053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4156700.5501453769</v>
      </c>
      <c r="L2656" s="444">
        <f t="shared" ca="1" si="152"/>
        <v>1001764832.5850359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1001764832.5850359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4174020.1357709826</v>
      </c>
      <c r="L2657" s="444">
        <f t="shared" ca="1" si="152"/>
        <v>1005938852.720807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1005938852.720807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4191411.8863366954</v>
      </c>
      <c r="L2658" s="444">
        <f t="shared" ca="1" si="152"/>
        <v>1010130264.6071436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1010130264.6071436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4208876.1025297651</v>
      </c>
      <c r="L2659" s="444">
        <f t="shared" ca="1" si="152"/>
        <v>1014339140.7096734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1014339140.7096734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4226413.0862903055</v>
      </c>
      <c r="L2660" s="444">
        <f t="shared" ca="1" si="152"/>
        <v>1018565553.7959638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1018565553.7959638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4244023.1408165153</v>
      </c>
      <c r="L2661" s="444">
        <f t="shared" ca="1" si="152"/>
        <v>1022809576.9367803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1022809576.9367803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4261706.5705699176</v>
      </c>
      <c r="L2662" s="444">
        <f t="shared" ca="1" si="152"/>
        <v>1027071283.5073502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1027071283.5073502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4279463.681280626</v>
      </c>
      <c r="L2663" s="444">
        <f t="shared" ca="1" si="152"/>
        <v>1031350747.1886308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1031350747.1886308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4297294.7799526276</v>
      </c>
      <c r="L2664" s="444">
        <f t="shared" ca="1" si="152"/>
        <v>1035648041.9685835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1035648041.9685835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4315200.1748690978</v>
      </c>
      <c r="L2665" s="444">
        <f t="shared" ca="1" si="152"/>
        <v>1039963242.1434525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1039963242.1434525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4333180.1755977189</v>
      </c>
      <c r="L2666" s="444">
        <f t="shared" ca="1" si="152"/>
        <v>1044296422.3190502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1044296422.3190502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4351235.0929960422</v>
      </c>
      <c r="L2667" s="444">
        <f t="shared" ca="1" si="152"/>
        <v>1048647657.4120462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1048647657.4120462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4369365.2392168595</v>
      </c>
      <c r="L2668" s="444">
        <f t="shared" ca="1" si="152"/>
        <v>1053017022.651263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1053017022.651263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4387570.9277135953</v>
      </c>
      <c r="L2669" s="444">
        <f t="shared" ca="1" si="152"/>
        <v>1057404593.5789766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1057404593.5789766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4405852.4732457362</v>
      </c>
      <c r="L2670" s="444">
        <f t="shared" ca="1" si="152"/>
        <v>1061810446.0522224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1061810446.0522224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4424210.1918842606</v>
      </c>
      <c r="L2671" s="444">
        <f t="shared" ca="1" si="152"/>
        <v>1066234656.2441067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1066234656.2441067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4442644.4010171108</v>
      </c>
      <c r="L2672" s="444">
        <f t="shared" ca="1" si="152"/>
        <v>1070677300.6451237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1070677300.6451237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4461155.4193546819</v>
      </c>
      <c r="L2673" s="444">
        <f t="shared" ca="1" si="152"/>
        <v>1075138456.0644784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1075138456.0644784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4479743.5669353269</v>
      </c>
      <c r="L2674" s="444">
        <f t="shared" ca="1" si="152"/>
        <v>1079618199.6314137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1079618199.6314137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4498409.16513089</v>
      </c>
      <c r="L2675" s="444">
        <f t="shared" ca="1" si="152"/>
        <v>1084116608.7965446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1084116608.7965446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4517152.5366522688</v>
      </c>
      <c r="L2676" s="444">
        <f t="shared" ca="1" si="152"/>
        <v>1088633761.3331969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1088633761.3331969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4535974.0055549871</v>
      </c>
      <c r="L2677" s="444">
        <f t="shared" ca="1" si="152"/>
        <v>1093169735.3387518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1093169735.3387518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4554873.897244799</v>
      </c>
      <c r="L2678" s="444">
        <f t="shared" ca="1" si="152"/>
        <v>1097724609.2359965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1097724609.2359965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4573852.5384833189</v>
      </c>
      <c r="L2679" s="444">
        <f t="shared" ca="1" si="152"/>
        <v>1102298461.7744799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1102298461.7744799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4592910.2573936656</v>
      </c>
      <c r="L2680" s="444">
        <f t="shared" ca="1" si="152"/>
        <v>1106891372.0318735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1106891372.0318735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4612047.3834661394</v>
      </c>
      <c r="L2681" s="444">
        <f t="shared" ca="1" si="152"/>
        <v>1111503419.4153397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1111503419.4153397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4631264.2475639153</v>
      </c>
      <c r="L2682" s="444">
        <f t="shared" ca="1" si="152"/>
        <v>1116134683.6629035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1116134683.6629035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4650561.181928765</v>
      </c>
      <c r="L2683" s="444">
        <f t="shared" ca="1" si="152"/>
        <v>1120785244.8448324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1120785244.8448324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4669938.5201868014</v>
      </c>
      <c r="L2684" s="444">
        <f t="shared" ca="1" si="152"/>
        <v>1125455183.3650193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1125455183.3650193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4689396.5973542472</v>
      </c>
      <c r="L2685" s="444">
        <f t="shared" ca="1" si="152"/>
        <v>1130144579.9623735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1130144579.9623735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4708935.749843223</v>
      </c>
      <c r="L2686" s="444">
        <f t="shared" ca="1" si="152"/>
        <v>1134853515.7122166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1134853515.7122166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4728556.315467569</v>
      </c>
      <c r="L2687" s="444">
        <f t="shared" ca="1" si="152"/>
        <v>1139582072.0276842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1139582072.0276842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4748258.6334486846</v>
      </c>
      <c r="L2688" s="444">
        <f t="shared" ca="1" si="152"/>
        <v>1144330330.6611328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1144330330.6611328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4768043.0444213869</v>
      </c>
      <c r="L2689" s="444">
        <f t="shared" ca="1" si="152"/>
        <v>1149098373.7055542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1149098373.7055542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4787909.8904398093</v>
      </c>
      <c r="L2690" s="444">
        <f t="shared" ca="1" si="152"/>
        <v>1153886283.595994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1153886283.595994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4807859.5149833085</v>
      </c>
      <c r="L2691" s="444">
        <f t="shared" ca="1" si="152"/>
        <v>1158694143.1109774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1158694143.1109774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4827892.2629624056</v>
      </c>
      <c r="L2692" s="444">
        <f t="shared" ca="1" si="152"/>
        <v>1163522035.3739398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1163522035.3739398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4848008.4807247492</v>
      </c>
      <c r="L2693" s="444">
        <f t="shared" ca="1" si="152"/>
        <v>1168370043.8546646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1168370043.8546646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4868208.516061102</v>
      </c>
      <c r="L2694" s="444">
        <f t="shared" ca="1" si="152"/>
        <v>1173238252.3707256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1173238252.3707256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4888492.7182113566</v>
      </c>
      <c r="L2695" s="444">
        <f t="shared" ca="1" si="152"/>
        <v>1178126745.088937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1178126745.088937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4908861.4378705714</v>
      </c>
      <c r="L2696" s="444">
        <f t="shared" ca="1" si="152"/>
        <v>1183035606.5268075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1183035606.5268075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4929315.0271950318</v>
      </c>
      <c r="L2697" s="444">
        <f t="shared" ca="1" si="152"/>
        <v>1187964921.5540025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1187964921.5540025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4949853.8398083439</v>
      </c>
      <c r="L2698" s="444">
        <f t="shared" ca="1" si="152"/>
        <v>1192914775.3938107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1192914775.3938107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4970478.2308075447</v>
      </c>
      <c r="L2699" s="444">
        <f t="shared" ca="1" si="152"/>
        <v>1197885253.6246183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1197885253.6246183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4991188.5567692425</v>
      </c>
      <c r="L2700" s="444">
        <f t="shared" ca="1" si="152"/>
        <v>1202876442.1813874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1202876442.1813874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5011985.1757557811</v>
      </c>
      <c r="L2701" s="444">
        <f t="shared" ca="1" si="152"/>
        <v>1207888427.3571432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1207888427.3571432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5032868.4473214298</v>
      </c>
      <c r="L2702" s="444">
        <f t="shared" ca="1" si="152"/>
        <v>1212921295.8044646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1212921295.8044646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5053838.7325186022</v>
      </c>
      <c r="L2703" s="444">
        <f t="shared" ca="1" si="152"/>
        <v>1217975134.5369833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1217975134.5369833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5074896.3939040964</v>
      </c>
      <c r="L2704" s="444">
        <f t="shared" ca="1" si="152"/>
        <v>1223050030.9308875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1223050030.9308875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5096041.7955453647</v>
      </c>
      <c r="L2705" s="444">
        <f t="shared" ca="1" si="152"/>
        <v>1228146072.7264328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1228146072.7264328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5117275.3030268028</v>
      </c>
      <c r="L2706" s="444">
        <f t="shared" ca="1" si="152"/>
        <v>1233263348.0294597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1233263348.0294597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5138597.2834560825</v>
      </c>
      <c r="L2707" s="444">
        <f t="shared" ca="1" si="152"/>
        <v>1238401945.3129158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1238401945.3129158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5160008.1054704823</v>
      </c>
      <c r="L2708" s="444">
        <f t="shared" ca="1" si="152"/>
        <v>1243561953.4183862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1243561953.4183862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5181508.1392432759</v>
      </c>
      <c r="L2709" s="444">
        <f t="shared" ca="1" si="152"/>
        <v>1248743461.5576296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1248743461.5576296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5203097.7564901235</v>
      </c>
      <c r="L2710" s="444">
        <f t="shared" ca="1" si="152"/>
        <v>1253946559.3141198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1253946559.3141198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5224777.3304754989</v>
      </c>
      <c r="L2711" s="444">
        <f t="shared" ca="1" si="152"/>
        <v>1259171336.6445954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1259171336.6445954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5246547.2360191476</v>
      </c>
      <c r="L2712" s="444">
        <f t="shared" ca="1" si="152"/>
        <v>1264417883.8806145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1264417883.8806145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5268407.8495025607</v>
      </c>
      <c r="L2713" s="444">
        <f t="shared" ca="1" si="152"/>
        <v>1269686291.7301171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1269686291.7301171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5290359.5488754874</v>
      </c>
      <c r="L2714" s="444">
        <f t="shared" ca="1" si="152"/>
        <v>1274976651.2789927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1274976651.2789927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5312402.7136624698</v>
      </c>
      <c r="L2715" s="444">
        <f t="shared" ca="1" si="152"/>
        <v>1280289053.992655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1280289053.992655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5334537.7249693964</v>
      </c>
      <c r="L2716" s="444">
        <f t="shared" ca="1" si="152"/>
        <v>1285623591.7176244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1285623591.7176244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5356764.9654901018</v>
      </c>
      <c r="L2717" s="444">
        <f t="shared" ca="1" si="152"/>
        <v>1290980356.6831145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1290980356.6831145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5379084.8195129773</v>
      </c>
      <c r="L2718" s="444">
        <f t="shared" ca="1" si="152"/>
        <v>1296359441.5026276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1296359441.5026276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5401497.6729276152</v>
      </c>
      <c r="L2719" s="444">
        <f t="shared" ca="1" si="152"/>
        <v>1301760939.1755552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1301760939.1755552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5424003.9132314799</v>
      </c>
      <c r="L2720" s="444">
        <f t="shared" ca="1" si="152"/>
        <v>1307184943.0887866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1307184943.0887866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5446603.9295366108</v>
      </c>
      <c r="L2721" s="444">
        <f t="shared" ca="1" si="152"/>
        <v>1312631547.0183232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1312631547.0183232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5469298.1125763468</v>
      </c>
      <c r="L2722" s="444">
        <f t="shared" ca="1" si="152"/>
        <v>1318100845.1308994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1318100845.1308994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5492086.8547120811</v>
      </c>
      <c r="L2723" s="444">
        <f t="shared" ca="1" si="152"/>
        <v>1323592931.9856114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1323592931.9856114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5514970.5499400478</v>
      </c>
      <c r="L2724" s="444">
        <f t="shared" ca="1" si="152"/>
        <v>1329107902.5355515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1329107902.5355515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5537949.5938981315</v>
      </c>
      <c r="L2725" s="444">
        <f t="shared" ca="1" si="152"/>
        <v>1334645852.1294496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1334645852.1294496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5561024.3838727064</v>
      </c>
      <c r="L2726" s="444">
        <f t="shared" ca="1" si="152"/>
        <v>1340206876.5133224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1340206876.5133224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5584195.3188055102</v>
      </c>
      <c r="L2727" s="444">
        <f t="shared" ca="1" si="152"/>
        <v>1345791071.8321278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1345791071.8321278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5607462.7993005328</v>
      </c>
      <c r="L2728" s="444">
        <f t="shared" ca="1" si="152"/>
        <v>1351398534.6314282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1351398534.6314282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5630827.2276309505</v>
      </c>
      <c r="L2729" s="444">
        <f t="shared" ca="1" si="152"/>
        <v>1357029361.8590591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1357029361.8590591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5654289.0077460799</v>
      </c>
      <c r="L2730" s="444">
        <f t="shared" ca="1" si="152"/>
        <v>1362683650.8668051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1362683650.8668051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5677848.5452783545</v>
      </c>
      <c r="L2731" s="444">
        <f t="shared" ca="1" si="152"/>
        <v>1368361499.4120834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1368361499.4120834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5701506.2475503478</v>
      </c>
      <c r="L2732" s="444">
        <f t="shared" ca="1" si="152"/>
        <v>1374063005.6596336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1374063005.6596336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5725262.5235818066</v>
      </c>
      <c r="L2733" s="444">
        <f t="shared" ca="1" si="152"/>
        <v>1379788268.1832154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1379788268.1832154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5749117.7840967309</v>
      </c>
      <c r="L2734" s="444">
        <f t="shared" ca="1" si="152"/>
        <v>1385537385.9673121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1385537385.9673121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5773072.441530467</v>
      </c>
      <c r="L2735" s="444">
        <f t="shared" ca="1" si="152"/>
        <v>1391310458.4088426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1391310458.4088426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5797126.9100368442</v>
      </c>
      <c r="L2736" s="444">
        <f t="shared" ca="1" si="152"/>
        <v>1397107585.3188794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1397107585.3188794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5821281.6054953309</v>
      </c>
      <c r="L2737" s="444">
        <f t="shared" ca="1" si="152"/>
        <v>1402928866.9243746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1402928866.9243746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5845536.9455182273</v>
      </c>
      <c r="L2738" s="444">
        <f t="shared" ca="1" si="152"/>
        <v>1408774403.8698928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1408774403.8698928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5869893.349457887</v>
      </c>
      <c r="L2739" s="444">
        <f t="shared" ca="1" si="152"/>
        <v>1414644297.2193508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1414644297.2193508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5894351.2384139616</v>
      </c>
      <c r="L2740" s="444">
        <f t="shared" ca="1" si="152"/>
        <v>1420538648.4577649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1420538648.4577649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5918911.0352406865</v>
      </c>
      <c r="L2741" s="444">
        <f t="shared" ca="1" si="152"/>
        <v>1426457559.4930055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1426457559.4930055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5943573.1645541899</v>
      </c>
      <c r="L2742" s="444">
        <f t="shared" ca="1" si="152"/>
        <v>1432401132.6575596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1432401132.6575596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5968338.0527398316</v>
      </c>
      <c r="L2743" s="444">
        <f t="shared" ca="1" si="152"/>
        <v>1438369470.7102995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1438369470.7102995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5993206.1279595811</v>
      </c>
      <c r="L2744" s="444">
        <f t="shared" ca="1" si="152"/>
        <v>1444362676.838259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1444362676.838259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6018177.820159412</v>
      </c>
      <c r="L2745" s="444">
        <f t="shared" ca="1" si="152"/>
        <v>1450380854.6584184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1450380854.6584184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6043253.5610767435</v>
      </c>
      <c r="L2746" s="444">
        <f t="shared" ca="1" si="152"/>
        <v>1456424108.2194951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1456424108.2194951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6068433.7842478957</v>
      </c>
      <c r="L2747" s="444">
        <f t="shared" ca="1" si="152"/>
        <v>1462492542.0037429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1462492542.0037429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6093718.9250155957</v>
      </c>
      <c r="L2748" s="444">
        <f t="shared" ca="1" si="152"/>
        <v>1468586260.9287586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1468586260.9287586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6119109.4205364939</v>
      </c>
      <c r="L2749" s="444">
        <f t="shared" ca="1" si="152"/>
        <v>1474705370.3492951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1474705370.3492951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6144605.7097887294</v>
      </c>
      <c r="L2750" s="444">
        <f t="shared" ca="1" si="152"/>
        <v>1480849976.0590839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1480849976.0590839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6170208.2335795164</v>
      </c>
      <c r="L2751" s="444">
        <f t="shared" ca="1" si="152"/>
        <v>1487020184.2926636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1487020184.2926636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6195917.4345527645</v>
      </c>
      <c r="L2752" s="444">
        <f t="shared" ca="1" si="152"/>
        <v>1493216101.7272162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1493216101.7272162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6221733.7571967347</v>
      </c>
      <c r="L2753" s="444">
        <f t="shared" ca="1" si="152"/>
        <v>1499437835.4844129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1499437835.4844129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6247657.6478517205</v>
      </c>
      <c r="L2754" s="444">
        <f t="shared" ca="1" si="152"/>
        <v>1505685493.1322646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1505685493.1322646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6273689.5547177689</v>
      </c>
      <c r="L2755" s="444">
        <f t="shared" ca="1" si="152"/>
        <v>1511959182.6869824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1511959182.6869824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6299829.9278624263</v>
      </c>
      <c r="L2756" s="444">
        <f t="shared" ca="1" si="152"/>
        <v>1518259012.6148448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1518259012.6148448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6326079.2192285201</v>
      </c>
      <c r="L2757" s="444">
        <f t="shared" ca="1" si="152"/>
        <v>1524585091.8340733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1524585091.8340733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6352437.882641972</v>
      </c>
      <c r="L2758" s="444">
        <f t="shared" ca="1" si="152"/>
        <v>1530937529.7167153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1530937529.7167153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6378906.3738196474</v>
      </c>
      <c r="L2759" s="444">
        <f t="shared" ca="1" si="152"/>
        <v>1537316436.0905349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1537316436.0905349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6405485.1503772289</v>
      </c>
      <c r="L2760" s="444">
        <f t="shared" ca="1" si="152"/>
        <v>1543721921.2409122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1543721921.2409122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6432174.6718371343</v>
      </c>
      <c r="L2761" s="444">
        <f t="shared" ca="1" si="152"/>
        <v>1550154095.9127493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1550154095.9127493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6458975.3996364549</v>
      </c>
      <c r="L2762" s="444">
        <f t="shared" ca="1" si="152"/>
        <v>1556613071.3123858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1556613071.3123858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6485887.7971349405</v>
      </c>
      <c r="L2763" s="444">
        <f t="shared" ca="1" si="152"/>
        <v>1563098959.1095207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1563098959.1095207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6512912.3296230026</v>
      </c>
      <c r="L2764" s="444">
        <f t="shared" ca="1" si="152"/>
        <v>1569611871.4391437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1569611871.4391437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6540049.4643297652</v>
      </c>
      <c r="L2765" s="444">
        <f t="shared" ca="1" si="152"/>
        <v>1576151920.9034734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1576151920.9034734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6567299.6704311389</v>
      </c>
      <c r="L2766" s="444">
        <f t="shared" ca="1" si="152"/>
        <v>1582719220.5739045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1582719220.5739045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6594663.4190579355</v>
      </c>
      <c r="L2767" s="444">
        <f t="shared" ca="1" si="152"/>
        <v>1589313883.9929624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1589313883.9929624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6622141.18330401</v>
      </c>
      <c r="L2768" s="444">
        <f t="shared" ca="1" si="152"/>
        <v>1595936025.1762664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1595936025.1762664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6649733.4382344438</v>
      </c>
      <c r="L2769" s="444">
        <f t="shared" ca="1" si="152"/>
        <v>1602585758.6145008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1602585758.6145008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6677440.6608937532</v>
      </c>
      <c r="L2770" s="444">
        <f t="shared" ca="1" si="152"/>
        <v>1609263199.2753944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1609263199.2753944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6705263.3303141436</v>
      </c>
      <c r="L2771" s="444">
        <f t="shared" ca="1" si="152"/>
        <v>1615968462.6057086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1615968462.6057086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6733201.9275237853</v>
      </c>
      <c r="L2772" s="444">
        <f t="shared" ca="1" si="152"/>
        <v>1622701664.5332325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1622701664.5332325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6761256.9355551349</v>
      </c>
      <c r="L2773" s="444">
        <f t="shared" ca="1" si="152"/>
        <v>1629462921.4687877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1629462921.4687877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6789428.8394532818</v>
      </c>
      <c r="L2774" s="444">
        <f t="shared" ca="1" si="152"/>
        <v>1636252350.3082409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1636252350.3082409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6817718.1262843367</v>
      </c>
      <c r="L2775" s="444">
        <f t="shared" ca="1" si="152"/>
        <v>1643070068.4345253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1643070068.4345253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6846125.285143855</v>
      </c>
      <c r="L2776" s="444">
        <f t="shared" ca="1" si="152"/>
        <v>1649916193.7196691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1649916193.7196691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6874650.8071652874</v>
      </c>
      <c r="L2777" s="444">
        <f t="shared" ca="1" si="152"/>
        <v>1656790844.5268345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1656790844.5268345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6903295.1855284767</v>
      </c>
      <c r="L2778" s="444">
        <f t="shared" ca="1" si="152"/>
        <v>1663694139.712363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1663694139.712363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6932058.9154681787</v>
      </c>
      <c r="L2779" s="444">
        <f t="shared" ca="1" si="152"/>
        <v>1670626198.6278312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1670626198.6278312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6960942.4942826303</v>
      </c>
      <c r="L2780" s="444">
        <f t="shared" ca="1" si="152"/>
        <v>1677587141.1221139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1677587141.1221139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6989946.4213421419</v>
      </c>
      <c r="L2781" s="444">
        <f t="shared" ca="1" si="152"/>
        <v>1684577087.5434561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1684577087.5434561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7019071.1980977328</v>
      </c>
      <c r="L2782" s="444">
        <f t="shared" ca="1" si="152"/>
        <v>1691596158.7415538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1691596158.7415538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7048317.3280898072</v>
      </c>
      <c r="L2783" s="444">
        <f t="shared" ca="1" si="152"/>
        <v>1698644476.0696435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1698644476.0696435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7077685.3169568479</v>
      </c>
      <c r="L2784" s="444">
        <f t="shared" ca="1" si="152"/>
        <v>1705722161.3866003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1705722161.3866003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7107175.6724441666</v>
      </c>
      <c r="L2785" s="444">
        <f t="shared" ca="1" si="152"/>
        <v>1712829337.0590444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1712829337.0590444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7136788.904412685</v>
      </c>
      <c r="L2786" s="444">
        <f t="shared" ca="1" si="152"/>
        <v>1719966125.9634571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1719966125.9634571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7166525.5248477375</v>
      </c>
      <c r="L2787" s="444">
        <f t="shared" ca="1" si="152"/>
        <v>1727132651.4883049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1727132651.4883049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7196386.047867937</v>
      </c>
      <c r="L2788" s="444">
        <f t="shared" ca="1" si="152"/>
        <v>1734329037.5361729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1734329037.5361729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7226370.9897340536</v>
      </c>
      <c r="L2789" s="444">
        <f t="shared" ca="1" si="152"/>
        <v>1741555408.525907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1741555408.525907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7256480.8688579453</v>
      </c>
      <c r="L2790" s="444">
        <f t="shared" ca="1" si="152"/>
        <v>1748811889.3947649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1748811889.3947649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7286716.2058115201</v>
      </c>
      <c r="L2791" s="444">
        <f t="shared" ca="1" si="152"/>
        <v>1756098605.6005764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1756098605.6005764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7317077.5233357353</v>
      </c>
      <c r="L2792" s="444">
        <f t="shared" ca="1" si="152"/>
        <v>1763415683.1239121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1763415683.1239121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7347565.3463496342</v>
      </c>
      <c r="L2793" s="444">
        <f t="shared" ca="1" si="152"/>
        <v>1770763248.4702618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1770763248.4702618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7378180.2019594228</v>
      </c>
      <c r="L2794" s="444">
        <f t="shared" ca="1" si="152"/>
        <v>1778141428.6722212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1778141428.6722212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7408922.6194675881</v>
      </c>
      <c r="L2795" s="444">
        <f t="shared" ca="1" si="152"/>
        <v>1785550351.2916887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1785550351.2916887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7439793.1303820359</v>
      </c>
      <c r="L2796" s="444">
        <f t="shared" ca="1" si="152"/>
        <v>1792990144.4220707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1792990144.4220707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7470792.2684252942</v>
      </c>
      <c r="L2797" s="444">
        <f t="shared" ca="1" si="152"/>
        <v>1800460936.690496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1800460936.690496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7501920.5695437333</v>
      </c>
      <c r="L2798" s="444">
        <f t="shared" ca="1" si="152"/>
        <v>1807962857.2600398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1807962857.2600398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7533178.5719168326</v>
      </c>
      <c r="L2799" s="444">
        <f t="shared" ca="1" si="152"/>
        <v>1815496035.8319566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1815496035.8319566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7564566.815966486</v>
      </c>
      <c r="L2800" s="444">
        <f t="shared" ca="1" si="152"/>
        <v>1823060602.647923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1823060602.647923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7596085.8443663456</v>
      </c>
      <c r="L2801" s="444">
        <f t="shared" ca="1" si="152"/>
        <v>1830656688.4922893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1830656688.4922893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7627736.2020512056</v>
      </c>
      <c r="L2802" s="444">
        <f t="shared" ca="1" si="152"/>
        <v>1838284424.6943405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1838284424.6943405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7659518.4362264182</v>
      </c>
      <c r="L2803" s="444">
        <f t="shared" ca="1" si="152"/>
        <v>1845943943.1305668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1845943943.1305668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7691433.0963773616</v>
      </c>
      <c r="L2804" s="444">
        <f t="shared" ca="1" si="152"/>
        <v>1853635376.2269442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1853635376.2269442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7723480.7342789341</v>
      </c>
      <c r="L2805" s="444">
        <f t="shared" ca="1" si="152"/>
        <v>1861358856.9612231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1861358856.9612231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7755661.9040050963</v>
      </c>
      <c r="L2806" s="444">
        <f t="shared" ca="1" si="152"/>
        <v>1869114518.8652282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1869114518.8652282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7787977.1619384512</v>
      </c>
      <c r="L2807" s="444">
        <f t="shared" ca="1" si="152"/>
        <v>1876902496.0271666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1876902496.0271666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7820427.0667798594</v>
      </c>
      <c r="L2808" s="444">
        <f t="shared" ca="1" si="152"/>
        <v>1884722923.0939465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1884722923.0939465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7853012.1795581104</v>
      </c>
      <c r="L2809" s="444">
        <f t="shared" ca="1" si="152"/>
        <v>1892575935.2735045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1892575935.2735045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7885733.0636396017</v>
      </c>
      <c r="L2810" s="444">
        <f t="shared" ca="1" si="152"/>
        <v>1900461668.3371441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1900461668.3371441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7918590.2847381001</v>
      </c>
      <c r="L2811" s="444">
        <f t="shared" ca="1" si="152"/>
        <v>1908380258.6218822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1908380258.6218822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7951584.4109245082</v>
      </c>
      <c r="L2812" s="444">
        <f t="shared" ca="1" si="152"/>
        <v>1916331843.0328066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1916331843.0328066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7984716.0126366941</v>
      </c>
      <c r="L2813" s="444">
        <f t="shared" ref="L2813:L3067" ca="1" si="157">I2813-J2813+K2813</f>
        <v>1924316559.0454433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1924316559.0454433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8017985.6626893459</v>
      </c>
      <c r="L2814" s="444">
        <f t="shared" ca="1" si="157"/>
        <v>1932334544.7081327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1932334544.7081327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8051393.9362838874</v>
      </c>
      <c r="L2815" s="444">
        <f t="shared" ca="1" si="157"/>
        <v>1940385938.6444166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1940385938.6444166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8084941.4110184023</v>
      </c>
      <c r="L2816" s="444">
        <f t="shared" ca="1" si="157"/>
        <v>1948470880.0554349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1948470880.0554349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8118628.6668976452</v>
      </c>
      <c r="L2817" s="444">
        <f t="shared" ca="1" si="157"/>
        <v>1956589508.7223325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1956589508.7223325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8152456.286343053</v>
      </c>
      <c r="L2818" s="444">
        <f t="shared" ca="1" si="157"/>
        <v>1964741965.0086756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1964741965.0086756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8186424.8542028144</v>
      </c>
      <c r="L2819" s="444">
        <f t="shared" ca="1" si="157"/>
        <v>1972928389.8628783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1972928389.8628783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8220534.9577619927</v>
      </c>
      <c r="L2820" s="444">
        <f t="shared" ca="1" si="157"/>
        <v>1981148924.8206403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1981148924.8206403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8254787.1867526667</v>
      </c>
      <c r="L2821" s="444">
        <f t="shared" ca="1" si="157"/>
        <v>1989403712.0073929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1989403712.0073929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8289182.1333641373</v>
      </c>
      <c r="L2822" s="444">
        <f t="shared" ca="1" si="157"/>
        <v>1997692894.1407571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1997692894.1407571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8323720.392253154</v>
      </c>
      <c r="L2823" s="444">
        <f t="shared" ca="1" si="157"/>
        <v>2006016614.5330102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2006016614.5330102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8358402.5605542101</v>
      </c>
      <c r="L2824" s="444">
        <f t="shared" ca="1" si="157"/>
        <v>2014375017.0935645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2014375017.0935645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8393229.2378898524</v>
      </c>
      <c r="L2825" s="444">
        <f t="shared" ca="1" si="157"/>
        <v>2022768246.3314543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2022768246.3314543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8428201.0263810586</v>
      </c>
      <c r="L2826" s="444">
        <f t="shared" ca="1" si="157"/>
        <v>2031196447.3578353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2031196447.3578353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8463318.5306576472</v>
      </c>
      <c r="L2827" s="444">
        <f t="shared" ca="1" si="157"/>
        <v>2039659765.8884928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2039659765.8884928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8498582.3578687198</v>
      </c>
      <c r="L2828" s="444">
        <f t="shared" ca="1" si="157"/>
        <v>2048158348.2463615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2048158348.2463615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8533993.1176931709</v>
      </c>
      <c r="L2829" s="444">
        <f t="shared" ca="1" si="157"/>
        <v>2056692341.3640547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2056692341.3640547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8569551.4223502278</v>
      </c>
      <c r="L2830" s="444">
        <f t="shared" ca="1" si="157"/>
        <v>2065261892.7864048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2065261892.7864048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8605257.88661002</v>
      </c>
      <c r="L2831" s="444">
        <f t="shared" ca="1" si="157"/>
        <v>2073867150.6730149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2073867150.6730149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8641113.1278042272</v>
      </c>
      <c r="L2832" s="444">
        <f t="shared" ca="1" si="157"/>
        <v>2082508263.8008192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2082508263.8008192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8677117.7658367455</v>
      </c>
      <c r="L2833" s="444">
        <f t="shared" ca="1" si="157"/>
        <v>2091185381.5666559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2091185381.5666559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8713272.4231943991</v>
      </c>
      <c r="L2834" s="444">
        <f t="shared" ca="1" si="157"/>
        <v>2099898653.9898503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2099898653.9898503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8749577.7249577101</v>
      </c>
      <c r="L2835" s="444">
        <f t="shared" ca="1" si="157"/>
        <v>2108648231.714808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2108648231.714808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8786034.2988117002</v>
      </c>
      <c r="L2836" s="444">
        <f t="shared" ca="1" si="157"/>
        <v>2117434266.0136197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2117434266.0136197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8822642.7750567477</v>
      </c>
      <c r="L2837" s="444">
        <f t="shared" ca="1" si="157"/>
        <v>2126256908.7886765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2126256908.7886765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8859403.7866194844</v>
      </c>
      <c r="L2838" s="444">
        <f t="shared" ca="1" si="157"/>
        <v>2135116312.5752959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2135116312.5752959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8896317.9690637328</v>
      </c>
      <c r="L2839" s="444">
        <f t="shared" ca="1" si="157"/>
        <v>2144012630.5443597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2144012630.5443597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8933385.9606014993</v>
      </c>
      <c r="L2840" s="444">
        <f t="shared" ca="1" si="157"/>
        <v>2152946016.504961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2152946016.504961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8970608.4021040034</v>
      </c>
      <c r="L2841" s="444">
        <f t="shared" ca="1" si="157"/>
        <v>2161916624.9070649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2161916624.9070649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9007985.937112771</v>
      </c>
      <c r="L2842" s="444">
        <f t="shared" ca="1" si="157"/>
        <v>2170924610.8441777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2170924610.8441777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9045519.21185074</v>
      </c>
      <c r="L2843" s="444">
        <f t="shared" ca="1" si="157"/>
        <v>2179970130.0560284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2179970130.0560284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9083208.8752334509</v>
      </c>
      <c r="L2844" s="444">
        <f t="shared" ca="1" si="157"/>
        <v>2189053338.931262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2189053338.931262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9121055.5788802579</v>
      </c>
      <c r="L2845" s="444">
        <f t="shared" ca="1" si="157"/>
        <v>2198174394.5101423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2198174394.5101423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9159059.9771255925</v>
      </c>
      <c r="L2846" s="444">
        <f t="shared" ca="1" si="157"/>
        <v>2207333454.487268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2207333454.487268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9197222.7270302828</v>
      </c>
      <c r="L2847" s="444">
        <f t="shared" ca="1" si="157"/>
        <v>2216530677.2142982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2216530677.2142982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9235544.48839291</v>
      </c>
      <c r="L2848" s="444">
        <f t="shared" ca="1" si="157"/>
        <v>2225766221.7026911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2225766221.7026911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9274025.9237612132</v>
      </c>
      <c r="L2849" s="444">
        <f t="shared" ca="1" si="157"/>
        <v>2235040247.6264524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2235040247.6264524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9312667.6984435525</v>
      </c>
      <c r="L2850" s="444">
        <f t="shared" ca="1" si="157"/>
        <v>2244352915.3248959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2244352915.3248959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9351470.4805203993</v>
      </c>
      <c r="L2851" s="444">
        <f t="shared" ca="1" si="157"/>
        <v>2253704385.8054161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2253704385.8054161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9390434.9408558998</v>
      </c>
      <c r="L2852" s="444">
        <f t="shared" ca="1" si="157"/>
        <v>2263094820.7462721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2263094820.7462721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9429561.7531094663</v>
      </c>
      <c r="L2853" s="444">
        <f t="shared" ca="1" si="157"/>
        <v>2272524382.4993815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2272524382.4993815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9468851.5937474221</v>
      </c>
      <c r="L2854" s="444">
        <f t="shared" ca="1" si="157"/>
        <v>2281993234.0931292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2281993234.0931292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9508305.1420547049</v>
      </c>
      <c r="L2855" s="444">
        <f t="shared" ca="1" si="157"/>
        <v>2291501539.2351837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2291501539.2351837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9547923.0801465996</v>
      </c>
      <c r="L2856" s="444">
        <f t="shared" ca="1" si="157"/>
        <v>2301049462.3153305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2301049462.3153305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9587706.0929805432</v>
      </c>
      <c r="L2857" s="444">
        <f t="shared" ca="1" si="157"/>
        <v>2310637168.4083109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2310637168.4083109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9627654.8683679625</v>
      </c>
      <c r="L2858" s="444">
        <f t="shared" ca="1" si="157"/>
        <v>2320264823.276679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2320264823.276679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9667770.0969861634</v>
      </c>
      <c r="L2859" s="444">
        <f t="shared" ca="1" si="157"/>
        <v>2329932593.3736653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2329932593.3736653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9708052.4723902717</v>
      </c>
      <c r="L2860" s="444">
        <f t="shared" ca="1" si="157"/>
        <v>2339640645.8460555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2339640645.8460555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9748502.691025231</v>
      </c>
      <c r="L2861" s="444">
        <f t="shared" ca="1" si="157"/>
        <v>2349389148.5370808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2349389148.5370808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9789121.452237837</v>
      </c>
      <c r="L2862" s="444">
        <f t="shared" ca="1" si="157"/>
        <v>2359178269.9893184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2359178269.9893184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9829909.458288826</v>
      </c>
      <c r="L2863" s="444">
        <f t="shared" ca="1" si="157"/>
        <v>2369008179.447607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2369008179.447607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9870867.414365029</v>
      </c>
      <c r="L2864" s="444">
        <f t="shared" ca="1" si="157"/>
        <v>2378879046.8619719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2378879046.8619719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9911996.028591549</v>
      </c>
      <c r="L2865" s="444">
        <f t="shared" ca="1" si="157"/>
        <v>2388791042.8905635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2388791042.8905635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9953296.0120440144</v>
      </c>
      <c r="L2866" s="444">
        <f t="shared" ca="1" si="157"/>
        <v>2398744338.9026074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2398744338.9026074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9994768.0787608642</v>
      </c>
      <c r="L2867" s="444">
        <f t="shared" ca="1" si="157"/>
        <v>2408739106.9813685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2408739106.9813685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10036412.945755702</v>
      </c>
      <c r="L2868" s="444">
        <f t="shared" ca="1" si="157"/>
        <v>2418775519.927124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2418775519.927124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10078231.333029684</v>
      </c>
      <c r="L2869" s="444">
        <f t="shared" ca="1" si="157"/>
        <v>2428853751.2601538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2428853751.2601538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10120223.963583974</v>
      </c>
      <c r="L2870" s="444">
        <f t="shared" ca="1" si="157"/>
        <v>2438973975.2237377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2438973975.2237377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10162391.563432241</v>
      </c>
      <c r="L2871" s="444">
        <f t="shared" ca="1" si="157"/>
        <v>2449136366.7871699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2449136366.7871699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10204734.861613208</v>
      </c>
      <c r="L2872" s="444">
        <f t="shared" ca="1" si="157"/>
        <v>2459341101.6487832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2459341101.6487832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10247254.590203263</v>
      </c>
      <c r="L2873" s="444">
        <f t="shared" ca="1" si="157"/>
        <v>2469588356.2389865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2469588356.2389865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10289951.48432911</v>
      </c>
      <c r="L2874" s="444">
        <f t="shared" ca="1" si="157"/>
        <v>2479878307.7233157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2479878307.7233157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10332826.282180483</v>
      </c>
      <c r="L2875" s="444">
        <f t="shared" ca="1" si="157"/>
        <v>2490211134.005496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2490211134.005496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10375879.725022901</v>
      </c>
      <c r="L2876" s="444">
        <f t="shared" ca="1" si="157"/>
        <v>2500587013.7305188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2500587013.7305188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10419112.557210496</v>
      </c>
      <c r="L2877" s="444">
        <f t="shared" ca="1" si="157"/>
        <v>2511006126.2877293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2511006126.2877293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10462525.526198871</v>
      </c>
      <c r="L2878" s="444">
        <f t="shared" ca="1" si="157"/>
        <v>2521468651.8139281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2521468651.8139281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10506119.382558033</v>
      </c>
      <c r="L2879" s="444">
        <f t="shared" ca="1" si="157"/>
        <v>2531974771.196486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2531974771.196486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10549894.879985359</v>
      </c>
      <c r="L2880" s="444">
        <f t="shared" ca="1" si="157"/>
        <v>2542524666.0764713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2542524666.0764713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10593852.77531863</v>
      </c>
      <c r="L2881" s="444">
        <f t="shared" ca="1" si="157"/>
        <v>2553118518.85179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2553118518.85179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10637993.828549124</v>
      </c>
      <c r="L2882" s="444">
        <f t="shared" ca="1" si="157"/>
        <v>2563756512.6803389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2563756512.6803389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10682318.802834745</v>
      </c>
      <c r="L2883" s="444">
        <f t="shared" ca="1" si="157"/>
        <v>2574438831.4831734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2574438831.4831734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10726828.464513222</v>
      </c>
      <c r="L2884" s="444">
        <f t="shared" ca="1" si="157"/>
        <v>2585165659.9476867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2585165659.9476867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10771523.583115362</v>
      </c>
      <c r="L2885" s="444">
        <f t="shared" ca="1" si="157"/>
        <v>2595937183.5308022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2595937183.5308022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10816404.931378342</v>
      </c>
      <c r="L2886" s="444">
        <f t="shared" ca="1" si="157"/>
        <v>2606753588.4621806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2606753588.4621806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10861473.285259087</v>
      </c>
      <c r="L2887" s="444">
        <f t="shared" ca="1" si="157"/>
        <v>2617615061.7474399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2617615061.7474399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10906729.423947666</v>
      </c>
      <c r="L2888" s="444">
        <f t="shared" ca="1" si="157"/>
        <v>2628521791.1713877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2628521791.1713877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10952174.129880782</v>
      </c>
      <c r="L2889" s="444">
        <f t="shared" ca="1" si="157"/>
        <v>2639473965.3012686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2639473965.3012686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10997808.188755285</v>
      </c>
      <c r="L2890" s="444">
        <f t="shared" ca="1" si="157"/>
        <v>2650471773.4900241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2650471773.4900241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11043632.389541768</v>
      </c>
      <c r="L2891" s="444">
        <f t="shared" ca="1" si="157"/>
        <v>2661515405.8795657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2661515405.8795657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11089647.524498191</v>
      </c>
      <c r="L2892" s="444">
        <f t="shared" ca="1" si="157"/>
        <v>2672605053.4040637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2672605053.4040637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11135854.3891836</v>
      </c>
      <c r="L2893" s="444">
        <f t="shared" ca="1" si="157"/>
        <v>2683740907.7932472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2683740907.7932472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11182253.782471864</v>
      </c>
      <c r="L2894" s="444">
        <f t="shared" ca="1" si="157"/>
        <v>2694923161.5757189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2694923161.5757189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11228846.506565494</v>
      </c>
      <c r="L2895" s="444">
        <f t="shared" ca="1" si="157"/>
        <v>2706152008.0822845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2706152008.0822845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11275633.367009519</v>
      </c>
      <c r="L2896" s="444">
        <f t="shared" ca="1" si="157"/>
        <v>2717427641.4492941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2717427641.4492941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11322615.172705391</v>
      </c>
      <c r="L2897" s="444">
        <f t="shared" ca="1" si="157"/>
        <v>2728750256.6219993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2728750256.6219993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11369792.735924996</v>
      </c>
      <c r="L2898" s="444">
        <f t="shared" ca="1" si="157"/>
        <v>2740120049.3579245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2740120049.3579245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11417166.872324685</v>
      </c>
      <c r="L2899" s="444">
        <f t="shared" ca="1" si="157"/>
        <v>2751537216.2302489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2751537216.2302489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11464738.400959371</v>
      </c>
      <c r="L2900" s="444">
        <f t="shared" ca="1" si="157"/>
        <v>2763001954.6312084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2763001954.6312084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11512508.144296702</v>
      </c>
      <c r="L2901" s="444">
        <f t="shared" ca="1" si="157"/>
        <v>2774514462.7755051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2774514462.7755051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11560476.928231271</v>
      </c>
      <c r="L2902" s="444">
        <f t="shared" ca="1" si="157"/>
        <v>2786074939.7037363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2786074939.7037363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11608645.582098901</v>
      </c>
      <c r="L2903" s="444">
        <f t="shared" ca="1" si="157"/>
        <v>2797683585.2858353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2797683585.2858353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11657014.938690981</v>
      </c>
      <c r="L2904" s="444">
        <f t="shared" ca="1" si="157"/>
        <v>2809340600.2245264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2809340600.2245264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11705585.834268861</v>
      </c>
      <c r="L2905" s="444">
        <f t="shared" ca="1" si="157"/>
        <v>2821046186.0587955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2821046186.0587955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11754359.108578315</v>
      </c>
      <c r="L2906" s="444">
        <f t="shared" ca="1" si="157"/>
        <v>2832800545.1673737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2832800545.1673737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11803335.604864057</v>
      </c>
      <c r="L2907" s="444">
        <f t="shared" ca="1" si="157"/>
        <v>2844603880.7722378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2844603880.7722378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11852516.169884324</v>
      </c>
      <c r="L2908" s="444">
        <f t="shared" ca="1" si="157"/>
        <v>2856456396.942122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2856456396.942122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11901901.653925508</v>
      </c>
      <c r="L2909" s="444">
        <f t="shared" ca="1" si="157"/>
        <v>2868358298.5960474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2868358298.5960474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11951492.910816863</v>
      </c>
      <c r="L2910" s="444">
        <f t="shared" ca="1" si="157"/>
        <v>2880309791.5068641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2880309791.5068641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12001290.797945267</v>
      </c>
      <c r="L2911" s="444">
        <f t="shared" ca="1" si="157"/>
        <v>2892311082.3048096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2892311082.3048096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12051296.17627004</v>
      </c>
      <c r="L2912" s="444">
        <f t="shared" ca="1" si="157"/>
        <v>2904362378.4810796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2904362378.4810796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12101509.910337832</v>
      </c>
      <c r="L2913" s="444">
        <f t="shared" ca="1" si="157"/>
        <v>2916463888.3914175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2916463888.3914175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12151932.868297573</v>
      </c>
      <c r="L2914" s="444">
        <f t="shared" ca="1" si="157"/>
        <v>2928615821.2597151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2928615821.2597151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12202565.921915479</v>
      </c>
      <c r="L2915" s="444">
        <f t="shared" ca="1" si="157"/>
        <v>2940818387.1816306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2940818387.1816306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12253409.946590127</v>
      </c>
      <c r="L2916" s="444">
        <f t="shared" ca="1" si="157"/>
        <v>2953071797.1282206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2953071797.1282206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12304465.821367586</v>
      </c>
      <c r="L2917" s="444">
        <f t="shared" ca="1" si="157"/>
        <v>2965376262.9495883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2965376262.9495883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12355734.428956619</v>
      </c>
      <c r="L2918" s="444">
        <f t="shared" ca="1" si="157"/>
        <v>2977731997.3785448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2977731997.3785448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12407216.655743936</v>
      </c>
      <c r="L2919" s="444">
        <f t="shared" ca="1" si="157"/>
        <v>2990139214.0342889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2990139214.0342889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12458913.391809536</v>
      </c>
      <c r="L2920" s="444">
        <f t="shared" ca="1" si="157"/>
        <v>3002598127.4260983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3002598127.4260983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12510825.530942077</v>
      </c>
      <c r="L2921" s="444">
        <f t="shared" ca="1" si="157"/>
        <v>3015108952.9570403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3015108952.9570403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12562953.970654335</v>
      </c>
      <c r="L2922" s="444">
        <f t="shared" ca="1" si="157"/>
        <v>3027671906.9276948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3027671906.9276948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12615299.612198729</v>
      </c>
      <c r="L2923" s="444">
        <f t="shared" ca="1" si="157"/>
        <v>3040287206.5398936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3040287206.5398936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12667863.36058289</v>
      </c>
      <c r="L2924" s="444">
        <f t="shared" ca="1" si="157"/>
        <v>3052955069.9004765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3052955069.9004765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12720646.124585319</v>
      </c>
      <c r="L2925" s="444">
        <f t="shared" ca="1" si="157"/>
        <v>3065675716.0250616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3065675716.0250616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12773648.81677109</v>
      </c>
      <c r="L2926" s="444">
        <f t="shared" ca="1" si="157"/>
        <v>3078449364.8418326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3078449364.8418326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12826872.353507636</v>
      </c>
      <c r="L2927" s="444">
        <f t="shared" ca="1" si="157"/>
        <v>3091276237.1953402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3091276237.1953402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12880317.654980583</v>
      </c>
      <c r="L2928" s="444">
        <f t="shared" ca="1" si="157"/>
        <v>3104156554.8503208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3104156554.8503208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12933985.64520967</v>
      </c>
      <c r="L2929" s="444">
        <f t="shared" ca="1" si="157"/>
        <v>3117090540.4955306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3117090540.4955306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12987877.25206471</v>
      </c>
      <c r="L2930" s="444">
        <f t="shared" ca="1" si="157"/>
        <v>3130078417.7475953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3130078417.7475953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13041993.407281647</v>
      </c>
      <c r="L2931" s="444">
        <f t="shared" ca="1" si="157"/>
        <v>3143120411.1548772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3143120411.1548772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13096335.046478655</v>
      </c>
      <c r="L2932" s="444">
        <f t="shared" ca="1" si="157"/>
        <v>3156216746.2013559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3156216746.2013559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13150903.109172316</v>
      </c>
      <c r="L2933" s="444">
        <f t="shared" ca="1" si="157"/>
        <v>3169367649.3105283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3169367649.3105283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13205698.538793867</v>
      </c>
      <c r="L2934" s="444">
        <f t="shared" ca="1" si="157"/>
        <v>3182573347.8493223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3182573347.8493223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13260722.28270551</v>
      </c>
      <c r="L2935" s="444">
        <f t="shared" ca="1" si="157"/>
        <v>3195834070.1320276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3195834070.1320276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13315975.292216782</v>
      </c>
      <c r="L2936" s="444">
        <f t="shared" ca="1" si="157"/>
        <v>3209150045.4242444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3209150045.4242444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13371458.522601018</v>
      </c>
      <c r="L2937" s="444">
        <f t="shared" ca="1" si="157"/>
        <v>3222521503.9468455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3222521503.9468455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13427172.933111856</v>
      </c>
      <c r="L2938" s="444">
        <f t="shared" ca="1" si="157"/>
        <v>3235948676.8799572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3235948676.8799572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13483119.486999821</v>
      </c>
      <c r="L2939" s="444">
        <f t="shared" ca="1" si="157"/>
        <v>3249431796.3669572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3249431796.3669572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13539299.151528988</v>
      </c>
      <c r="L2940" s="444">
        <f t="shared" ca="1" si="157"/>
        <v>3262971095.518486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3262971095.518486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13595712.897993691</v>
      </c>
      <c r="L2941" s="444">
        <f t="shared" ca="1" si="157"/>
        <v>3276566808.4164796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3276566808.4164796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13652361.701735331</v>
      </c>
      <c r="L2942" s="444">
        <f t="shared" ca="1" si="157"/>
        <v>3290219170.1182151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3290219170.1182151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13709246.54215923</v>
      </c>
      <c r="L2943" s="444">
        <f t="shared" ca="1" si="157"/>
        <v>3303928416.6603742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3303928416.6603742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13766368.402751559</v>
      </c>
      <c r="L2944" s="444">
        <f t="shared" ca="1" si="157"/>
        <v>3317694785.0631256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3317694785.0631256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13823728.271096356</v>
      </c>
      <c r="L2945" s="444">
        <f t="shared" ca="1" si="157"/>
        <v>3331518513.3342218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3331518513.3342218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13881327.138892591</v>
      </c>
      <c r="L2946" s="444">
        <f t="shared" ca="1" si="157"/>
        <v>3345399840.4731145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3345399840.4731145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13939166.00197131</v>
      </c>
      <c r="L2947" s="444">
        <f t="shared" ca="1" si="157"/>
        <v>3359339006.4750857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3359339006.4750857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13997245.860312857</v>
      </c>
      <c r="L2948" s="444">
        <f t="shared" ca="1" si="157"/>
        <v>3373336252.3353987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3373336252.3353987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14055567.718064159</v>
      </c>
      <c r="L2949" s="444">
        <f t="shared" ca="1" si="157"/>
        <v>3387391820.053463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3387391820.053463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14114132.583556095</v>
      </c>
      <c r="L2950" s="444">
        <f t="shared" ca="1" si="157"/>
        <v>3401505952.6370192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3401505952.6370192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14172941.469320914</v>
      </c>
      <c r="L2951" s="444">
        <f t="shared" ca="1" si="157"/>
        <v>3415678894.1063399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3415678894.1063399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14231995.39210975</v>
      </c>
      <c r="L2952" s="444">
        <f t="shared" ca="1" si="157"/>
        <v>3429910889.4984498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3429910889.4984498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14291295.372910207</v>
      </c>
      <c r="L2953" s="444">
        <f t="shared" ca="1" si="157"/>
        <v>3444202184.8713598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3444202184.8713598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14350842.436964</v>
      </c>
      <c r="L2954" s="444">
        <f t="shared" ca="1" si="157"/>
        <v>3458553027.3083239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3458553027.3083239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14410637.613784682</v>
      </c>
      <c r="L2955" s="444">
        <f t="shared" ca="1" si="157"/>
        <v>3472963664.9221087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3472963664.9221087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14470681.937175451</v>
      </c>
      <c r="L2956" s="444">
        <f t="shared" ca="1" si="157"/>
        <v>3487434346.8592839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3487434346.8592839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14530976.445247019</v>
      </c>
      <c r="L2957" s="444">
        <f t="shared" ca="1" si="157"/>
        <v>3501965323.3045311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3501965323.3045311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14591522.180435548</v>
      </c>
      <c r="L2958" s="444">
        <f t="shared" ca="1" si="157"/>
        <v>3516556845.4849668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3516556845.4849668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14652320.189520694</v>
      </c>
      <c r="L2959" s="444">
        <f t="shared" ca="1" si="157"/>
        <v>3531209165.6744876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3531209165.6744876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14713371.523643699</v>
      </c>
      <c r="L2960" s="444">
        <f t="shared" ca="1" si="157"/>
        <v>3545922537.1981311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3545922537.1981311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14774677.238325544</v>
      </c>
      <c r="L2961" s="444">
        <f t="shared" ca="1" si="157"/>
        <v>3560697214.4364567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3560697214.4364567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14836238.393485239</v>
      </c>
      <c r="L2962" s="444">
        <f t="shared" ca="1" si="157"/>
        <v>3575533452.8299417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3575533452.8299417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14898056.053458091</v>
      </c>
      <c r="L2963" s="444">
        <f t="shared" ca="1" si="157"/>
        <v>3590431508.8834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3590431508.8834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14960131.287014168</v>
      </c>
      <c r="L2964" s="444">
        <f t="shared" ca="1" si="157"/>
        <v>3605391640.170414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3605391640.170414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15022465.167376725</v>
      </c>
      <c r="L2965" s="444">
        <f t="shared" ca="1" si="157"/>
        <v>3620414105.3377905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3620414105.3377905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15085058.772240793</v>
      </c>
      <c r="L2966" s="444">
        <f t="shared" ca="1" si="157"/>
        <v>3635499164.1100311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3635499164.1100311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15147913.183791796</v>
      </c>
      <c r="L2967" s="444">
        <f t="shared" ca="1" si="157"/>
        <v>3650647077.2938228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3650647077.2938228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15211029.488724263</v>
      </c>
      <c r="L2968" s="444">
        <f t="shared" ca="1" si="157"/>
        <v>3665858106.782547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3665858106.782547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15274408.778260613</v>
      </c>
      <c r="L2969" s="444">
        <f t="shared" ca="1" si="157"/>
        <v>3681132515.5608077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3681132515.5608077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15338052.148170032</v>
      </c>
      <c r="L2970" s="444">
        <f t="shared" ca="1" si="157"/>
        <v>3696470567.7089777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3696470567.7089777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15401960.698787406</v>
      </c>
      <c r="L2971" s="444">
        <f t="shared" ca="1" si="157"/>
        <v>3711872528.4077649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3711872528.4077649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15466135.535032354</v>
      </c>
      <c r="L2972" s="444">
        <f t="shared" ca="1" si="157"/>
        <v>3727338663.9427972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3727338663.9427972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15530577.76642832</v>
      </c>
      <c r="L2973" s="444">
        <f t="shared" ca="1" si="157"/>
        <v>3742869241.7092257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3742869241.7092257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15595288.507121773</v>
      </c>
      <c r="L2974" s="444">
        <f t="shared" ca="1" si="157"/>
        <v>3758464530.2163472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3758464530.2163472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15660268.875901448</v>
      </c>
      <c r="L2975" s="444">
        <f t="shared" ca="1" si="157"/>
        <v>3774124799.0922484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3774124799.0922484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15725519.996217703</v>
      </c>
      <c r="L2976" s="444">
        <f t="shared" ca="1" si="157"/>
        <v>3789850319.0884662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3789850319.0884662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15791042.996201944</v>
      </c>
      <c r="L2977" s="444">
        <f t="shared" ca="1" si="157"/>
        <v>3805641362.0846682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3805641362.0846682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15856839.008686118</v>
      </c>
      <c r="L2978" s="444">
        <f t="shared" ca="1" si="157"/>
        <v>3821498201.0933542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3821498201.0933542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15922909.171222309</v>
      </c>
      <c r="L2979" s="444">
        <f t="shared" ca="1" si="157"/>
        <v>3837421110.2645764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3837421110.2645764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15989254.626102401</v>
      </c>
      <c r="L2980" s="444">
        <f t="shared" ca="1" si="157"/>
        <v>3853410364.8906789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3853410364.8906789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16055876.520377828</v>
      </c>
      <c r="L2981" s="444">
        <f t="shared" ca="1" si="157"/>
        <v>3869466241.4110565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3869466241.4110565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16122776.005879402</v>
      </c>
      <c r="L2982" s="444">
        <f t="shared" ca="1" si="157"/>
        <v>3885589017.4169359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3885589017.4169359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16189954.239237232</v>
      </c>
      <c r="L2983" s="444">
        <f t="shared" ca="1" si="157"/>
        <v>3901778971.6561732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3901778971.6561732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16257412.381900722</v>
      </c>
      <c r="L2984" s="444">
        <f t="shared" ca="1" si="157"/>
        <v>3918036384.038074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3918036384.038074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16325151.600158641</v>
      </c>
      <c r="L2985" s="444">
        <f t="shared" ca="1" si="157"/>
        <v>3934361535.6382327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3934361535.6382327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16393173.065159302</v>
      </c>
      <c r="L2986" s="444">
        <f t="shared" ca="1" si="157"/>
        <v>3950754708.703392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3950754708.703392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16461477.952930801</v>
      </c>
      <c r="L2987" s="444">
        <f t="shared" ca="1" si="157"/>
        <v>3967216186.656323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3967216186.656323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16530067.444401348</v>
      </c>
      <c r="L2988" s="444">
        <f t="shared" ca="1" si="157"/>
        <v>3983746254.1007242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3983746254.1007242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16598942.725419683</v>
      </c>
      <c r="L2989" s="444">
        <f t="shared" ca="1" si="157"/>
        <v>4000345196.8261437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4000345196.8261437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16668104.986775599</v>
      </c>
      <c r="L2990" s="444">
        <f t="shared" ca="1" si="157"/>
        <v>4017013301.8129191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4017013301.8129191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16737555.424220497</v>
      </c>
      <c r="L2991" s="444">
        <f t="shared" ca="1" si="157"/>
        <v>4033750857.2371397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4033750857.2371397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16807295.238488082</v>
      </c>
      <c r="L2992" s="444">
        <f t="shared" ca="1" si="157"/>
        <v>4050558152.4756279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4050558152.4756279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16877325.635315113</v>
      </c>
      <c r="L2993" s="444">
        <f t="shared" ca="1" si="157"/>
        <v>4067435478.1109428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4067435478.1109428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16947647.825462263</v>
      </c>
      <c r="L2994" s="444">
        <f t="shared" ca="1" si="157"/>
        <v>4084383125.9364052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4084383125.9364052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17018263.024735022</v>
      </c>
      <c r="L2995" s="444">
        <f t="shared" ca="1" si="157"/>
        <v>4101401388.9611402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4101401388.9611402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17089172.45400475</v>
      </c>
      <c r="L2996" s="444">
        <f t="shared" ca="1" si="157"/>
        <v>4118490561.4151449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4118490561.4151449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17160377.33922977</v>
      </c>
      <c r="L2997" s="444">
        <f t="shared" ca="1" si="157"/>
        <v>4135650938.7543745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4135650938.7543745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17231878.91147656</v>
      </c>
      <c r="L2998" s="444">
        <f t="shared" ca="1" si="157"/>
        <v>4152882817.6658511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4152882817.6658511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17303678.406941045</v>
      </c>
      <c r="L2999" s="444">
        <f t="shared" ca="1" si="157"/>
        <v>4170186496.0727921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4170186496.0727921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17375777.066969968</v>
      </c>
      <c r="L3000" s="444">
        <f t="shared" ca="1" si="157"/>
        <v>4187562273.1397619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4187562273.1397619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17448176.13808234</v>
      </c>
      <c r="L3001" s="444">
        <f t="shared" ca="1" si="157"/>
        <v>4205010449.2778444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4205010449.2778444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17520876.871991016</v>
      </c>
      <c r="L3002" s="444">
        <f t="shared" ca="1" si="157"/>
        <v>4222531326.1498356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4222531326.1498356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17593880.525624316</v>
      </c>
      <c r="L3003" s="444">
        <f t="shared" ca="1" si="157"/>
        <v>4240125206.6754599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4240125206.6754599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17667188.36114775</v>
      </c>
      <c r="L3004" s="444">
        <f t="shared" ca="1" si="157"/>
        <v>4257792395.0366077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4257792395.0366077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17740801.645985868</v>
      </c>
      <c r="L3005" s="444">
        <f t="shared" ca="1" si="157"/>
        <v>4275533196.6825938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4275533196.6825938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17814721.652844138</v>
      </c>
      <c r="L3006" s="444">
        <f t="shared" ca="1" si="157"/>
        <v>4293347918.3354378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4293347918.3354378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17888949.659730989</v>
      </c>
      <c r="L3007" s="444">
        <f t="shared" ca="1" si="157"/>
        <v>4311236867.9951687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4311236867.9951687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17963486.949979868</v>
      </c>
      <c r="L3008" s="444">
        <f t="shared" ca="1" si="157"/>
        <v>4329200354.9451485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4329200354.9451485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18038334.812271453</v>
      </c>
      <c r="L3009" s="444">
        <f t="shared" ca="1" si="157"/>
        <v>4347238689.7574196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4347238689.7574196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18113494.540655915</v>
      </c>
      <c r="L3010" s="444">
        <f t="shared" ca="1" si="157"/>
        <v>4365352184.2980757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4365352184.2980757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18188967.434575316</v>
      </c>
      <c r="L3011" s="444">
        <f t="shared" ca="1" si="157"/>
        <v>4383541151.7326508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4383541151.7326508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18264754.798886046</v>
      </c>
      <c r="L3012" s="444">
        <f t="shared" ca="1" si="157"/>
        <v>4401805906.5315371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4401805906.5315371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18340857.943881404</v>
      </c>
      <c r="L3013" s="444">
        <f t="shared" ca="1" si="157"/>
        <v>4420146764.4754181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4420146764.4754181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18417278.185314242</v>
      </c>
      <c r="L3014" s="444">
        <f t="shared" ca="1" si="157"/>
        <v>4438564042.6607323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4438564042.6607323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18494016.844419718</v>
      </c>
      <c r="L3015" s="444">
        <f t="shared" ca="1" si="157"/>
        <v>4457058059.5051517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4457058059.5051517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18571075.247938134</v>
      </c>
      <c r="L3016" s="444">
        <f t="shared" ca="1" si="157"/>
        <v>4475629134.7530899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4475629134.7530899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18648454.728137873</v>
      </c>
      <c r="L3017" s="444">
        <f t="shared" ca="1" si="157"/>
        <v>4494277589.4812279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4494277589.4812279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18726156.622838449</v>
      </c>
      <c r="L3018" s="444">
        <f t="shared" ca="1" si="157"/>
        <v>4513003746.1040659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4513003746.1040659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18804182.275433607</v>
      </c>
      <c r="L3019" s="444">
        <f t="shared" ca="1" si="157"/>
        <v>4531807928.3794994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4531807928.3794994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18882533.034914579</v>
      </c>
      <c r="L3020" s="444">
        <f t="shared" ca="1" si="157"/>
        <v>4550690461.4144144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4550690461.4144144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18961210.255893394</v>
      </c>
      <c r="L3021" s="444">
        <f t="shared" ca="1" si="157"/>
        <v>4569651671.6703081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4569651671.6703081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19040215.298626285</v>
      </c>
      <c r="L3022" s="444">
        <f t="shared" ca="1" si="157"/>
        <v>4588691886.9689341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4588691886.9689341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19119549.529037226</v>
      </c>
      <c r="L3023" s="444">
        <f t="shared" ca="1" si="157"/>
        <v>4607811436.4979715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4607811436.4979715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19199214.318741549</v>
      </c>
      <c r="L3024" s="444">
        <f t="shared" ca="1" si="157"/>
        <v>4627010650.8167133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4627010650.8167133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19279211.045069639</v>
      </c>
      <c r="L3025" s="444">
        <f t="shared" ca="1" si="157"/>
        <v>4646289861.861783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4646289861.861783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19359541.091090761</v>
      </c>
      <c r="L3026" s="444">
        <f t="shared" ca="1" si="157"/>
        <v>4665649402.9528742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4665649402.9528742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19440205.845636975</v>
      </c>
      <c r="L3027" s="444">
        <f t="shared" ca="1" si="157"/>
        <v>4685089608.7985115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4685089608.7985115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19521206.703327131</v>
      </c>
      <c r="L3028" s="444">
        <f t="shared" ca="1" si="157"/>
        <v>4704610815.5018387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4704610815.5018387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19602545.064590994</v>
      </c>
      <c r="L3029" s="444">
        <f t="shared" ca="1" si="157"/>
        <v>4724213360.5664301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4724213360.5664301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19684222.33569346</v>
      </c>
      <c r="L3030" s="444">
        <f t="shared" ca="1" si="157"/>
        <v>4743897582.9021235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4743897582.9021235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19766239.928758848</v>
      </c>
      <c r="L3031" s="444">
        <f t="shared" ca="1" si="157"/>
        <v>4763663822.8308821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4763663822.8308821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19848599.261795342</v>
      </c>
      <c r="L3032" s="444">
        <f t="shared" ca="1" si="157"/>
        <v>4783512422.0926771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4783512422.0926771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19931301.758719489</v>
      </c>
      <c r="L3033" s="444">
        <f t="shared" ca="1" si="157"/>
        <v>4803443723.8513966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4803443723.8513966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20014348.849380817</v>
      </c>
      <c r="L3034" s="444">
        <f t="shared" ca="1" si="157"/>
        <v>4823458072.7007771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4823458072.7007771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20097741.96958657</v>
      </c>
      <c r="L3035" s="444">
        <f t="shared" ca="1" si="157"/>
        <v>4843555814.6703634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4843555814.6703634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20181482.561126515</v>
      </c>
      <c r="L3036" s="444">
        <f t="shared" ca="1" si="157"/>
        <v>4863737297.2314901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4863737297.2314901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20265572.071797874</v>
      </c>
      <c r="L3037" s="444">
        <f t="shared" ca="1" si="157"/>
        <v>4884002869.3032885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4884002869.3032885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20350011.95543037</v>
      </c>
      <c r="L3038" s="444">
        <f t="shared" ca="1" si="157"/>
        <v>4904352881.2587185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4904352881.2587185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20434803.671911325</v>
      </c>
      <c r="L3039" s="444">
        <f t="shared" ca="1" si="157"/>
        <v>4924787684.9306297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4924787684.9306297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20519948.687210958</v>
      </c>
      <c r="L3040" s="444">
        <f t="shared" ca="1" si="157"/>
        <v>4945307633.6178408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4945307633.6178408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20605448.473407671</v>
      </c>
      <c r="L3041" s="444">
        <f t="shared" ca="1" si="157"/>
        <v>4965913082.0912485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4965913082.0912485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20691304.508713536</v>
      </c>
      <c r="L3042" s="444">
        <f t="shared" ca="1" si="157"/>
        <v>4986604386.5999622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4986604386.5999622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20777518.277499843</v>
      </c>
      <c r="L3043" s="444">
        <f t="shared" ca="1" si="157"/>
        <v>5007381904.8774624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5007381904.8774624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20864091.270322759</v>
      </c>
      <c r="L3044" s="444">
        <f t="shared" ca="1" si="157"/>
        <v>5028245996.1477852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5028245996.1477852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20951024.983949106</v>
      </c>
      <c r="L3045" s="444">
        <f t="shared" ca="1" si="157"/>
        <v>5049197021.1317339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5049197021.1317339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21038320.921382226</v>
      </c>
      <c r="L3046" s="444">
        <f t="shared" ca="1" si="157"/>
        <v>5070235342.0531158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5070235342.0531158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21125980.591887981</v>
      </c>
      <c r="L3047" s="444">
        <f t="shared" ca="1" si="157"/>
        <v>5091361322.6450043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5091361322.6450043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21214005.51102085</v>
      </c>
      <c r="L3048" s="444">
        <f t="shared" ca="1" si="157"/>
        <v>5112575328.1560249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5112575328.1560249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21302397.200650103</v>
      </c>
      <c r="L3049" s="444">
        <f t="shared" ca="1" si="157"/>
        <v>5133877725.3566751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5133877725.3566751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21391157.188986145</v>
      </c>
      <c r="L3050" s="444">
        <f t="shared" ca="1" si="157"/>
        <v>5155268882.545661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5155268882.545661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21480287.010606922</v>
      </c>
      <c r="L3051" s="444">
        <f t="shared" ca="1" si="157"/>
        <v>5176749169.5562677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5176749169.5562677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21569788.206484448</v>
      </c>
      <c r="L3052" s="444">
        <f t="shared" ca="1" si="157"/>
        <v>5198318957.7627525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5198318957.7627525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21659662.324011467</v>
      </c>
      <c r="L3053" s="444">
        <f t="shared" ca="1" si="157"/>
        <v>5219978620.0867643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5219978620.0867643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21749910.917028185</v>
      </c>
      <c r="L3054" s="444">
        <f t="shared" ca="1" si="157"/>
        <v>5241728531.0037928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5241728531.0037928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21840535.545849137</v>
      </c>
      <c r="L3055" s="444">
        <f t="shared" ca="1" si="157"/>
        <v>5263569066.5496416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5263569066.5496416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21931537.777290173</v>
      </c>
      <c r="L3056" s="444">
        <f t="shared" ca="1" si="157"/>
        <v>5285500604.326932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5285500604.326932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22022919.184695549</v>
      </c>
      <c r="L3057" s="444">
        <f t="shared" ca="1" si="157"/>
        <v>5307523523.5116272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5307523523.5116272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22114681.347965114</v>
      </c>
      <c r="L3058" s="444">
        <f t="shared" ca="1" si="157"/>
        <v>5329638204.8595924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5329638204.8595924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22206825.853581633</v>
      </c>
      <c r="L3059" s="444">
        <f t="shared" ca="1" si="157"/>
        <v>5351845030.7131739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5351845030.7131739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22299354.294638224</v>
      </c>
      <c r="L3060" s="444">
        <f t="shared" ca="1" si="157"/>
        <v>5374144385.0078125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5374144385.0078125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22392268.270865884</v>
      </c>
      <c r="L3061" s="444">
        <f t="shared" ca="1" si="157"/>
        <v>5396536653.2786779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5396536653.2786779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22485569.388661157</v>
      </c>
      <c r="L3062" s="444">
        <f t="shared" ca="1" si="157"/>
        <v>5419022222.6673393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5419022222.6673393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22579259.261113912</v>
      </c>
      <c r="L3063" s="444">
        <f t="shared" ca="1" si="157"/>
        <v>5441601481.9284534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5441601481.9284534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22673339.508035224</v>
      </c>
      <c r="L3064" s="444">
        <f t="shared" ca="1" si="157"/>
        <v>5464274821.4364891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5464274821.4364891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22767811.755985372</v>
      </c>
      <c r="L3065" s="444">
        <f t="shared" ca="1" si="157"/>
        <v>5487042633.1924744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5487042633.1924744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22862677.638301976</v>
      </c>
      <c r="L3066" s="444">
        <f t="shared" ca="1" si="157"/>
        <v>5509905310.8307762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5509905310.8307762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22957938.795128234</v>
      </c>
      <c r="L3067" s="444">
        <f t="shared" ca="1" si="157"/>
        <v>5532863249.6259041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5532863249.6259041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23053596.873441268</v>
      </c>
      <c r="L3068" s="444">
        <f t="shared" ref="L3068:L3322" ca="1" si="162">I3068-J3068+K3068</f>
        <v>5555916846.4993458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5555916846.4993458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23149653.527080607</v>
      </c>
      <c r="L3069" s="444">
        <f t="shared" ca="1" si="162"/>
        <v>5579066500.0264263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5579066500.0264263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23246110.416776776</v>
      </c>
      <c r="L3070" s="444">
        <f t="shared" ca="1" si="162"/>
        <v>5602312610.443203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5602312610.443203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23342969.210180011</v>
      </c>
      <c r="L3071" s="444">
        <f t="shared" ca="1" si="162"/>
        <v>5625655579.6533833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5625655579.6533833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23440231.581889097</v>
      </c>
      <c r="L3072" s="444">
        <f t="shared" ca="1" si="162"/>
        <v>5649095811.2352724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5649095811.2352724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23537899.213480301</v>
      </c>
      <c r="L3073" s="444">
        <f t="shared" ca="1" si="162"/>
        <v>5672633710.4487524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5672633710.4487524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23635973.793536469</v>
      </c>
      <c r="L3074" s="444">
        <f t="shared" ca="1" si="162"/>
        <v>5696269684.2422886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5696269684.2422886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23734457.017676201</v>
      </c>
      <c r="L3075" s="444">
        <f t="shared" ca="1" si="162"/>
        <v>5720004141.2599649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5720004141.2599649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23833350.588583186</v>
      </c>
      <c r="L3076" s="444">
        <f t="shared" ca="1" si="162"/>
        <v>5743837491.8485479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5743837491.8485479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23932656.216035616</v>
      </c>
      <c r="L3077" s="444">
        <f t="shared" ca="1" si="162"/>
        <v>5767770148.0645838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5767770148.0645838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24032375.616935767</v>
      </c>
      <c r="L3078" s="444">
        <f t="shared" ca="1" si="162"/>
        <v>5791802523.6815195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5791802523.6815195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24132510.515339665</v>
      </c>
      <c r="L3079" s="444">
        <f t="shared" ca="1" si="162"/>
        <v>5815935034.1968594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5815935034.1968594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24233062.642486915</v>
      </c>
      <c r="L3080" s="444">
        <f t="shared" ca="1" si="162"/>
        <v>5840168096.8393459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5840168096.8393459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24334033.736830607</v>
      </c>
      <c r="L3081" s="444">
        <f t="shared" ca="1" si="162"/>
        <v>5864502130.5761766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5864502130.5761766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24435425.544067401</v>
      </c>
      <c r="L3082" s="444">
        <f t="shared" ca="1" si="162"/>
        <v>5888937556.120244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5888937556.120244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24537239.817167684</v>
      </c>
      <c r="L3083" s="444">
        <f t="shared" ca="1" si="162"/>
        <v>5913474795.9374113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5913474795.9374113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24639478.316405881</v>
      </c>
      <c r="L3084" s="444">
        <f t="shared" ca="1" si="162"/>
        <v>5938114274.2538176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5938114274.2538176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24742142.809390906</v>
      </c>
      <c r="L3085" s="444">
        <f t="shared" ca="1" si="162"/>
        <v>5962856417.0632086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5962856417.0632086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24845235.071096703</v>
      </c>
      <c r="L3086" s="444">
        <f t="shared" ca="1" si="162"/>
        <v>5987701652.134305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5987701652.134305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24948756.883892938</v>
      </c>
      <c r="L3087" s="444">
        <f t="shared" ca="1" si="162"/>
        <v>6012650409.018198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6012650409.018198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25052710.037575826</v>
      </c>
      <c r="L3088" s="444">
        <f t="shared" ca="1" si="162"/>
        <v>6037703119.0557737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6037703119.0557737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25157096.329399057</v>
      </c>
      <c r="L3089" s="444">
        <f t="shared" ca="1" si="162"/>
        <v>6062860215.3851728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6062860215.3851728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25261917.564104885</v>
      </c>
      <c r="L3090" s="444">
        <f t="shared" ca="1" si="162"/>
        <v>6088122132.9492779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6088122132.9492779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25367175.553955324</v>
      </c>
      <c r="L3091" s="444">
        <f t="shared" ca="1" si="162"/>
        <v>6113489308.503233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6113489308.503233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25472872.118763469</v>
      </c>
      <c r="L3092" s="444">
        <f t="shared" ca="1" si="162"/>
        <v>6138962180.6219969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6138962180.6219969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25579009.085924987</v>
      </c>
      <c r="L3093" s="444">
        <f t="shared" ca="1" si="162"/>
        <v>6164541189.707922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6164541189.707922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25685588.290449675</v>
      </c>
      <c r="L3094" s="444">
        <f t="shared" ca="1" si="162"/>
        <v>6190226777.9983721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6190226777.9983721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25792611.574993216</v>
      </c>
      <c r="L3095" s="444">
        <f t="shared" ca="1" si="162"/>
        <v>6216019389.5733652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6216019389.5733652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25900080.789889023</v>
      </c>
      <c r="L3096" s="444">
        <f t="shared" ca="1" si="162"/>
        <v>6241919470.3632545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6241919470.3632545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26007997.793180227</v>
      </c>
      <c r="L3097" s="444">
        <f t="shared" ca="1" si="162"/>
        <v>6267927468.156435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6267927468.156435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26116364.450651813</v>
      </c>
      <c r="L3098" s="444">
        <f t="shared" ca="1" si="162"/>
        <v>6294043832.6070871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6294043832.6070871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26225182.635862865</v>
      </c>
      <c r="L3099" s="444">
        <f t="shared" ca="1" si="162"/>
        <v>6320269015.2429504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6320269015.2429504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26334454.23017896</v>
      </c>
      <c r="L3100" s="444">
        <f t="shared" ca="1" si="162"/>
        <v>6346603469.4731293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6346603469.4731293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26444181.122804705</v>
      </c>
      <c r="L3101" s="444">
        <f t="shared" ca="1" si="162"/>
        <v>6373047650.5959339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6373047650.5959339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26554365.210816391</v>
      </c>
      <c r="L3102" s="444">
        <f t="shared" ca="1" si="162"/>
        <v>6399602015.8067503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6399602015.8067503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26665008.399194792</v>
      </c>
      <c r="L3103" s="444">
        <f t="shared" ca="1" si="162"/>
        <v>6426267024.205945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6426267024.205945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26776112.600858103</v>
      </c>
      <c r="L3104" s="444">
        <f t="shared" ca="1" si="162"/>
        <v>6453043136.8068027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6453043136.8068027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26887679.73669501</v>
      </c>
      <c r="L3105" s="444">
        <f t="shared" ca="1" si="162"/>
        <v>6479930816.543498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6479930816.543498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26999711.735597908</v>
      </c>
      <c r="L3106" s="444">
        <f t="shared" ca="1" si="162"/>
        <v>6506930528.2790956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6506930528.2790956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27112210.534496233</v>
      </c>
      <c r="L3107" s="444">
        <f t="shared" ca="1" si="162"/>
        <v>6534042738.813592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6534042738.813592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27225178.078389965</v>
      </c>
      <c r="L3108" s="444">
        <f t="shared" ca="1" si="162"/>
        <v>6561267916.8919821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6561267916.8919821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27338616.320383258</v>
      </c>
      <c r="L3109" s="444">
        <f t="shared" ca="1" si="162"/>
        <v>6588606533.2123652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6588606533.2123652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27452527.221718188</v>
      </c>
      <c r="L3110" s="444">
        <f t="shared" ca="1" si="162"/>
        <v>6616059060.434083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6616059060.434083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27566912.751808677</v>
      </c>
      <c r="L3111" s="444">
        <f t="shared" ca="1" si="162"/>
        <v>6643625973.1858921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6643625973.1858921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27681774.88827455</v>
      </c>
      <c r="L3112" s="444">
        <f t="shared" ca="1" si="162"/>
        <v>6671307748.0741663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6671307748.0741663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27797115.616975691</v>
      </c>
      <c r="L3113" s="444">
        <f t="shared" ca="1" si="162"/>
        <v>6699104863.6911421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6699104863.6911421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27912936.932046428</v>
      </c>
      <c r="L3114" s="444">
        <f t="shared" ca="1" si="162"/>
        <v>6727017800.623189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6727017800.623189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28029240.835929953</v>
      </c>
      <c r="L3115" s="444">
        <f t="shared" ca="1" si="162"/>
        <v>6755047041.4591188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6755047041.4591188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28146029.339412995</v>
      </c>
      <c r="L3116" s="444">
        <f t="shared" ca="1" si="162"/>
        <v>6783193070.7985315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6783193070.7985315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28263304.461660545</v>
      </c>
      <c r="L3117" s="444">
        <f t="shared" ca="1" si="162"/>
        <v>6811456375.2601919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6811456375.2601919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28381068.230250802</v>
      </c>
      <c r="L3118" s="444">
        <f t="shared" ca="1" si="162"/>
        <v>6839837443.4904423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6839837443.4904423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28499322.681210171</v>
      </c>
      <c r="L3119" s="444">
        <f t="shared" ca="1" si="162"/>
        <v>6868336766.1716528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6868336766.1716528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28618069.859048553</v>
      </c>
      <c r="L3120" s="444">
        <f t="shared" ca="1" si="162"/>
        <v>6896954836.0307016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6896954836.0307016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28737311.816794589</v>
      </c>
      <c r="L3121" s="444">
        <f t="shared" ca="1" si="162"/>
        <v>6925692147.847496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6925692147.847496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28857050.616031229</v>
      </c>
      <c r="L3122" s="444">
        <f t="shared" ca="1" si="162"/>
        <v>6954549198.4635277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6954549198.4635277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28977288.326931365</v>
      </c>
      <c r="L3123" s="444">
        <f t="shared" ca="1" si="162"/>
        <v>6983526486.7904587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6983526486.7904587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29098027.028293576</v>
      </c>
      <c r="L3124" s="444">
        <f t="shared" ca="1" si="162"/>
        <v>7012624513.8187523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7012624513.8187523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29219268.807578135</v>
      </c>
      <c r="L3125" s="444">
        <f t="shared" ca="1" si="162"/>
        <v>7041843782.6263304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7041843782.6263304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29341015.760943044</v>
      </c>
      <c r="L3126" s="444">
        <f t="shared" ca="1" si="162"/>
        <v>7071184798.3872738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7071184798.3872738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29463269.993280303</v>
      </c>
      <c r="L3127" s="444">
        <f t="shared" ca="1" si="162"/>
        <v>7100648068.3805542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7100648068.3805542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29586033.618252307</v>
      </c>
      <c r="L3128" s="444">
        <f t="shared" ca="1" si="162"/>
        <v>7130234101.998807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7130234101.998807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29709308.758328363</v>
      </c>
      <c r="L3129" s="444">
        <f t="shared" ca="1" si="162"/>
        <v>7159943410.7571354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7159943410.7571354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29833097.544821396</v>
      </c>
      <c r="L3130" s="444">
        <f t="shared" ca="1" si="162"/>
        <v>7189776508.3019571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7189776508.3019571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29957402.117924821</v>
      </c>
      <c r="L3131" s="444">
        <f t="shared" ca="1" si="162"/>
        <v>7219733910.4198818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7219733910.4198818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30082224.626749512</v>
      </c>
      <c r="L3132" s="444">
        <f t="shared" ca="1" si="162"/>
        <v>7249816135.0466309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7249816135.0466309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30207567.229360957</v>
      </c>
      <c r="L3133" s="444">
        <f t="shared" ca="1" si="162"/>
        <v>7280023702.2759914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7280023702.2759914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30333432.092816625</v>
      </c>
      <c r="L3134" s="444">
        <f t="shared" ca="1" si="162"/>
        <v>7310357134.3688078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7310357134.3688078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30459821.393203367</v>
      </c>
      <c r="L3135" s="444">
        <f t="shared" ca="1" si="162"/>
        <v>7340816955.7620115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7340816955.7620115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30586737.315675046</v>
      </c>
      <c r="L3136" s="444">
        <f t="shared" ca="1" si="162"/>
        <v>7371403693.0776863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7371403693.0776863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30714182.054490354</v>
      </c>
      <c r="L3137" s="444">
        <f t="shared" ca="1" si="162"/>
        <v>7402117875.1321764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7402117875.1321764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30842157.813050732</v>
      </c>
      <c r="L3138" s="444">
        <f t="shared" ca="1" si="162"/>
        <v>7432960032.9452267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7432960032.9452267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30970666.803938445</v>
      </c>
      <c r="L3139" s="444">
        <f t="shared" ca="1" si="162"/>
        <v>7463930699.7491655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7463930699.7491655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31099711.248954859</v>
      </c>
      <c r="L3140" s="444">
        <f t="shared" ca="1" si="162"/>
        <v>7495030410.9981203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7495030410.9981203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31229293.37915884</v>
      </c>
      <c r="L3141" s="444">
        <f t="shared" ca="1" si="162"/>
        <v>7526259704.3772793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7526259704.3772793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31359415.434905332</v>
      </c>
      <c r="L3142" s="444">
        <f t="shared" ca="1" si="162"/>
        <v>7557619119.8121843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7557619119.8121843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31490079.6658841</v>
      </c>
      <c r="L3143" s="444">
        <f t="shared" ca="1" si="162"/>
        <v>7589109199.4780684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7589109199.4780684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31621288.331158619</v>
      </c>
      <c r="L3144" s="444">
        <f t="shared" ca="1" si="162"/>
        <v>7620730487.809227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7620730487.809227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31753043.699205108</v>
      </c>
      <c r="L3145" s="444">
        <f t="shared" ca="1" si="162"/>
        <v>7652483531.5084324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7652483531.5084324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31885348.047951799</v>
      </c>
      <c r="L3146" s="444">
        <f t="shared" ca="1" si="162"/>
        <v>7684368879.5563841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7684368879.5563841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32018203.664818261</v>
      </c>
      <c r="L3147" s="444">
        <f t="shared" ca="1" si="162"/>
        <v>7716387083.2212019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7716387083.2212019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32151612.846755013</v>
      </c>
      <c r="L3148" s="444">
        <f t="shared" ca="1" si="162"/>
        <v>7748538696.0679569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7748538696.0679569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32285577.900283154</v>
      </c>
      <c r="L3149" s="444">
        <f t="shared" ca="1" si="162"/>
        <v>7780824273.9682398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7780824273.9682398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32420101.141534332</v>
      </c>
      <c r="L3150" s="444">
        <f t="shared" ca="1" si="162"/>
        <v>7813244375.1097746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7813244375.1097746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32555184.896290727</v>
      </c>
      <c r="L3151" s="444">
        <f t="shared" ca="1" si="162"/>
        <v>7845799560.0060654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7845799560.0060654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32690831.500025272</v>
      </c>
      <c r="L3152" s="444">
        <f t="shared" ca="1" si="162"/>
        <v>7878490391.5060902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7878490391.5060902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32827043.297942046</v>
      </c>
      <c r="L3153" s="444">
        <f t="shared" ca="1" si="162"/>
        <v>7911317434.8040323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7911317434.8040323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32963822.645016801</v>
      </c>
      <c r="L3154" s="444">
        <f t="shared" ca="1" si="162"/>
        <v>7944281257.449049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7944281257.449049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33101171.906037703</v>
      </c>
      <c r="L3155" s="444">
        <f t="shared" ca="1" si="162"/>
        <v>7977382429.3550863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7977382429.3550863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33239093.455646191</v>
      </c>
      <c r="L3156" s="444">
        <f t="shared" ca="1" si="162"/>
        <v>8010621522.8107328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8010621522.8107328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33377589.678378053</v>
      </c>
      <c r="L3157" s="444">
        <f t="shared" ca="1" si="162"/>
        <v>8043999112.4891109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8043999112.4891109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33516662.96870463</v>
      </c>
      <c r="L3158" s="444">
        <f t="shared" ca="1" si="162"/>
        <v>8077515775.4578152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8077515775.4578152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33656315.731074236</v>
      </c>
      <c r="L3159" s="444">
        <f t="shared" ca="1" si="162"/>
        <v>8111172091.1888895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8111172091.1888895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33796550.379953705</v>
      </c>
      <c r="L3160" s="444">
        <f t="shared" ca="1" si="162"/>
        <v>8144968641.5688429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8144968641.5688429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33937369.339870177</v>
      </c>
      <c r="L3161" s="444">
        <f t="shared" ca="1" si="162"/>
        <v>8178906010.9087133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8178906010.9087133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34078775.045452975</v>
      </c>
      <c r="L3162" s="444">
        <f t="shared" ca="1" si="162"/>
        <v>8212984785.9541664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8212984785.9541664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34220769.941475689</v>
      </c>
      <c r="L3163" s="444">
        <f t="shared" ca="1" si="162"/>
        <v>8247205555.8956423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8247205555.8956423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34363356.482898511</v>
      </c>
      <c r="L3164" s="444">
        <f t="shared" ca="1" si="162"/>
        <v>8281568912.378541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8281568912.378541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34506537.134910583</v>
      </c>
      <c r="L3165" s="444">
        <f t="shared" ca="1" si="162"/>
        <v>8316075449.5134516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8316075449.5134516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34650314.372972712</v>
      </c>
      <c r="L3166" s="444">
        <f t="shared" ca="1" si="162"/>
        <v>8350725763.8864241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8350725763.8864241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34794690.682860099</v>
      </c>
      <c r="L3167" s="444">
        <f t="shared" ca="1" si="162"/>
        <v>8385520454.5692844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8385520454.5692844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34939668.560705356</v>
      </c>
      <c r="L3168" s="444">
        <f t="shared" ca="1" si="162"/>
        <v>8420460123.1299896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8420460123.1299896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35085250.513041623</v>
      </c>
      <c r="L3169" s="444">
        <f t="shared" ca="1" si="162"/>
        <v>8455545373.6430311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8455545373.6430311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35231439.056845963</v>
      </c>
      <c r="L3170" s="444">
        <f t="shared" ca="1" si="162"/>
        <v>8490776812.6998768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8490776812.6998768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35378236.719582818</v>
      </c>
      <c r="L3171" s="444">
        <f t="shared" ca="1" si="162"/>
        <v>8526155049.4194593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8526155049.4194593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35525646.039247744</v>
      </c>
      <c r="L3172" s="444">
        <f t="shared" ca="1" si="162"/>
        <v>8561680695.4587069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8561680695.4587069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35673669.564411275</v>
      </c>
      <c r="L3173" s="444">
        <f t="shared" ca="1" si="162"/>
        <v>8597354365.023119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8597354365.023119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35822309.854262993</v>
      </c>
      <c r="L3174" s="444">
        <f t="shared" ca="1" si="162"/>
        <v>8633176674.8773823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8633176674.8773823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35971569.478655756</v>
      </c>
      <c r="L3175" s="444">
        <f t="shared" ca="1" si="162"/>
        <v>8669148244.3560371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8669148244.3560371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36121451.018150151</v>
      </c>
      <c r="L3176" s="444">
        <f t="shared" ca="1" si="162"/>
        <v>8705269695.3741875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8705269695.3741875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36271957.064059116</v>
      </c>
      <c r="L3177" s="444">
        <f t="shared" ca="1" si="162"/>
        <v>8741541652.4382458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8741541652.4382458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36423090.218492687</v>
      </c>
      <c r="L3178" s="444">
        <f t="shared" ca="1" si="162"/>
        <v>8777964742.6567383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8777964742.6567383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36574853.094403073</v>
      </c>
      <c r="L3179" s="444">
        <f t="shared" ca="1" si="162"/>
        <v>8814539595.7511406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8814539595.7511406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36727248.31562975</v>
      </c>
      <c r="L3180" s="444">
        <f t="shared" ca="1" si="162"/>
        <v>8851266844.0667706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8851266844.0667706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36880278.516944878</v>
      </c>
      <c r="L3181" s="444">
        <f t="shared" ca="1" si="162"/>
        <v>8888147122.5837154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8888147122.5837154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37033946.344098814</v>
      </c>
      <c r="L3182" s="444">
        <f t="shared" ca="1" si="162"/>
        <v>8925181068.9278145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8925181068.9278145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37188254.453865893</v>
      </c>
      <c r="L3183" s="444">
        <f t="shared" ca="1" si="162"/>
        <v>8962369323.3816795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8962369323.3816795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37343205.514090329</v>
      </c>
      <c r="L3184" s="444">
        <f t="shared" ca="1" si="162"/>
        <v>8999712528.8957691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8999712528.8957691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37498802.203732371</v>
      </c>
      <c r="L3185" s="444">
        <f t="shared" ca="1" si="162"/>
        <v>9037211331.0995007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9037211331.0995007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37655047.212914586</v>
      </c>
      <c r="L3186" s="444">
        <f t="shared" ca="1" si="162"/>
        <v>9074866378.3124161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9074866378.3124161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37811943.242968403</v>
      </c>
      <c r="L3187" s="444">
        <f t="shared" ca="1" si="162"/>
        <v>9112678321.5553837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9112678321.5553837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37969493.006480768</v>
      </c>
      <c r="L3188" s="444">
        <f t="shared" ca="1" si="162"/>
        <v>9150647814.5618649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9150647814.5618649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38127699.227341101</v>
      </c>
      <c r="L3189" s="444">
        <f t="shared" ca="1" si="162"/>
        <v>9188775513.7892056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9188775513.7892056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38286564.640788354</v>
      </c>
      <c r="L3190" s="444">
        <f t="shared" ca="1" si="162"/>
        <v>9227062078.4299946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9227062078.4299946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38446091.993458308</v>
      </c>
      <c r="L3191" s="444">
        <f t="shared" ca="1" si="162"/>
        <v>9265508170.4234524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9265508170.4234524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38606284.043431051</v>
      </c>
      <c r="L3192" s="444">
        <f t="shared" ca="1" si="162"/>
        <v>9304114454.4668827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9304114454.4668827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38767143.560278676</v>
      </c>
      <c r="L3193" s="444">
        <f t="shared" ca="1" si="162"/>
        <v>9342881598.0271606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9342881598.0271606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38928673.32511317</v>
      </c>
      <c r="L3194" s="444">
        <f t="shared" ca="1" si="162"/>
        <v>9381810271.3522739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9381810271.3522739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39090876.130634472</v>
      </c>
      <c r="L3195" s="444">
        <f t="shared" ca="1" si="162"/>
        <v>9420901147.4829082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9420901147.4829082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39253754.781178787</v>
      </c>
      <c r="L3196" s="444">
        <f t="shared" ca="1" si="162"/>
        <v>9460154902.2640877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9460154902.2640877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39417312.09276703</v>
      </c>
      <c r="L3197" s="444">
        <f t="shared" ca="1" si="162"/>
        <v>9499572214.3568554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9499572214.3568554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39581550.893153563</v>
      </c>
      <c r="L3198" s="444">
        <f t="shared" ca="1" si="162"/>
        <v>9539153765.2500095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9539153765.2500095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39746474.021875039</v>
      </c>
      <c r="L3199" s="444">
        <f t="shared" ca="1" si="162"/>
        <v>9578900239.2718849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9578900239.2718849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39912084.330299519</v>
      </c>
      <c r="L3200" s="444">
        <f t="shared" ca="1" si="162"/>
        <v>9618812323.6021843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9618812323.6021843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40078384.681675769</v>
      </c>
      <c r="L3201" s="444">
        <f t="shared" ca="1" si="162"/>
        <v>9658890708.2838593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9658890708.2838593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40245377.951182745</v>
      </c>
      <c r="L3202" s="444">
        <f t="shared" ca="1" si="162"/>
        <v>9699136086.2350426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9699136086.2350426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40413067.02597934</v>
      </c>
      <c r="L3203" s="444">
        <f t="shared" ca="1" si="162"/>
        <v>9739549153.2610226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9739549153.2610226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40581454.805254258</v>
      </c>
      <c r="L3204" s="444">
        <f t="shared" ca="1" si="162"/>
        <v>9780130608.0662766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9780130608.0662766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40750544.200276151</v>
      </c>
      <c r="L3205" s="444">
        <f t="shared" ca="1" si="162"/>
        <v>9820881152.266552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9820881152.266552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40920338.134443969</v>
      </c>
      <c r="L3206" s="444">
        <f t="shared" ca="1" si="162"/>
        <v>9861801490.4009953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9861801490.4009953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41090839.543337479</v>
      </c>
      <c r="L3207" s="444">
        <f t="shared" ca="1" si="162"/>
        <v>9902892329.9443321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9902892329.9443321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41262051.374768049</v>
      </c>
      <c r="L3208" s="444">
        <f t="shared" ca="1" si="162"/>
        <v>9944154381.3190994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9944154381.3190994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41433976.588829577</v>
      </c>
      <c r="L3209" s="444">
        <f t="shared" ca="1" si="162"/>
        <v>9985588357.9079285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9985588357.9079285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41606618.157949701</v>
      </c>
      <c r="L3210" s="444">
        <f t="shared" ca="1" si="162"/>
        <v>10027194976.065878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10027194976.065878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41779979.066941157</v>
      </c>
      <c r="L3211" s="444">
        <f t="shared" ca="1" si="162"/>
        <v>10068974955.132818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10068974955.132818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41954062.313053407</v>
      </c>
      <c r="L3212" s="444">
        <f t="shared" ca="1" si="162"/>
        <v>10110929017.445871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10110929017.445871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42128870.906024463</v>
      </c>
      <c r="L3213" s="444">
        <f t="shared" ca="1" si="162"/>
        <v>10153057888.351896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10153057888.351896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42304407.868132904</v>
      </c>
      <c r="L3214" s="444">
        <f t="shared" ca="1" si="162"/>
        <v>10195362296.22003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10195362296.22003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42480676.234250121</v>
      </c>
      <c r="L3215" s="444">
        <f t="shared" ca="1" si="162"/>
        <v>10237842972.454281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10237842972.454281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42657679.051892839</v>
      </c>
      <c r="L3216" s="444">
        <f t="shared" ca="1" si="162"/>
        <v>10280500651.506174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10280500651.506174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42835419.381275728</v>
      </c>
      <c r="L3217" s="444">
        <f t="shared" ca="1" si="162"/>
        <v>10323336070.887449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10323336070.887449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43013900.295364372</v>
      </c>
      <c r="L3218" s="444">
        <f t="shared" ca="1" si="162"/>
        <v>10366349971.182814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10366349971.182814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43193124.879928388</v>
      </c>
      <c r="L3219" s="444">
        <f t="shared" ca="1" si="162"/>
        <v>10409543096.062742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10409543096.062742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43373096.23359476</v>
      </c>
      <c r="L3220" s="444">
        <f t="shared" ca="1" si="162"/>
        <v>10452916192.296337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10452916192.296337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43553817.467901401</v>
      </c>
      <c r="L3221" s="444">
        <f t="shared" ca="1" si="162"/>
        <v>10496470009.764238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10496470009.764238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43735291.707350992</v>
      </c>
      <c r="L3222" s="444">
        <f t="shared" ca="1" si="162"/>
        <v>10540205301.47159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10540205301.47159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43917522.089464955</v>
      </c>
      <c r="L3223" s="444">
        <f t="shared" ca="1" si="162"/>
        <v>10584122823.561054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10584122823.561054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44100511.764837727</v>
      </c>
      <c r="L3224" s="444">
        <f t="shared" ca="1" si="162"/>
        <v>10628223335.325891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10628223335.325891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44284263.897191212</v>
      </c>
      <c r="L3225" s="444">
        <f t="shared" ca="1" si="162"/>
        <v>10672507599.223083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10672507599.223083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44468781.663429514</v>
      </c>
      <c r="L3226" s="444">
        <f t="shared" ca="1" si="162"/>
        <v>10716976380.886513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10716976380.886513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44654068.253693804</v>
      </c>
      <c r="L3227" s="444">
        <f t="shared" ca="1" si="162"/>
        <v>10761630449.140207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10761630449.140207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44840126.87141753</v>
      </c>
      <c r="L3228" s="444">
        <f t="shared" ca="1" si="162"/>
        <v>10806470576.011625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10806470576.011625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45026960.733381771</v>
      </c>
      <c r="L3229" s="444">
        <f t="shared" ca="1" si="162"/>
        <v>10851497536.745007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10851497536.745007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45214573.069770858</v>
      </c>
      <c r="L3230" s="444">
        <f t="shared" ca="1" si="162"/>
        <v>10896712109.814777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10896712109.814777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45402967.124228239</v>
      </c>
      <c r="L3231" s="444">
        <f t="shared" ca="1" si="162"/>
        <v>10942115076.939005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10942115076.939005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45592146.153912522</v>
      </c>
      <c r="L3232" s="444">
        <f t="shared" ca="1" si="162"/>
        <v>10987707223.092916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10987707223.092916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45782113.429553822</v>
      </c>
      <c r="L3233" s="444">
        <f t="shared" ca="1" si="162"/>
        <v>11033489336.52247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11033489336.52247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45972872.23551029</v>
      </c>
      <c r="L3234" s="444">
        <f t="shared" ca="1" si="162"/>
        <v>11079462208.75798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11079462208.75798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46164425.869824916</v>
      </c>
      <c r="L3235" s="444">
        <f t="shared" ca="1" si="162"/>
        <v>11125626634.627806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11125626634.627806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46356777.64428252</v>
      </c>
      <c r="L3236" s="444">
        <f t="shared" ca="1" si="162"/>
        <v>11171983412.272089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11171983412.272089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46549930.884467036</v>
      </c>
      <c r="L3237" s="444">
        <f t="shared" ca="1" si="162"/>
        <v>11218533343.156555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11218533343.156555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46743888.92981898</v>
      </c>
      <c r="L3238" s="444">
        <f t="shared" ca="1" si="162"/>
        <v>11265277232.086374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11265277232.086374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46938655.133693226</v>
      </c>
      <c r="L3239" s="444">
        <f t="shared" ca="1" si="162"/>
        <v>11312215887.220068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11312215887.220068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47134232.863416947</v>
      </c>
      <c r="L3240" s="444">
        <f t="shared" ca="1" si="162"/>
        <v>11359350120.083485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11359350120.083485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47330625.500347853</v>
      </c>
      <c r="L3241" s="444">
        <f t="shared" ca="1" si="162"/>
        <v>11406680745.583832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11406680745.583832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47527836.439932629</v>
      </c>
      <c r="L3242" s="444">
        <f t="shared" ca="1" si="162"/>
        <v>11454208582.023764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11454208582.023764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47725869.091765679</v>
      </c>
      <c r="L3243" s="444">
        <f t="shared" ca="1" si="162"/>
        <v>11501934451.11553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11501934451.11553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47924726.879648045</v>
      </c>
      <c r="L3244" s="444">
        <f t="shared" ca="1" si="162"/>
        <v>11549859177.995178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11549859177.995178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48124413.241646573</v>
      </c>
      <c r="L3245" s="444">
        <f t="shared" ca="1" si="162"/>
        <v>11597983591.236824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11597983591.236824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48324931.630153432</v>
      </c>
      <c r="L3246" s="444">
        <f t="shared" ca="1" si="162"/>
        <v>11646308522.866978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11646308522.866978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48526285.511945739</v>
      </c>
      <c r="L3247" s="444">
        <f t="shared" ca="1" si="162"/>
        <v>11694834808.378923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11694834808.378923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48728478.368245512</v>
      </c>
      <c r="L3248" s="444">
        <f t="shared" ca="1" si="162"/>
        <v>11743563286.747169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11743563286.747169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48931513.694779873</v>
      </c>
      <c r="L3249" s="444">
        <f t="shared" ca="1" si="162"/>
        <v>11792494800.44195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11792494800.44195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49135395.001841456</v>
      </c>
      <c r="L3250" s="444">
        <f t="shared" ca="1" si="162"/>
        <v>11841630195.44379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11841630195.44379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49340125.81434913</v>
      </c>
      <c r="L3251" s="444">
        <f t="shared" ca="1" si="162"/>
        <v>11890970321.258139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11890970321.258139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49545709.671908908</v>
      </c>
      <c r="L3252" s="444">
        <f t="shared" ca="1" si="162"/>
        <v>11940516030.930048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11940516030.930048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49752150.128875196</v>
      </c>
      <c r="L3253" s="444">
        <f t="shared" ca="1" si="162"/>
        <v>11990268181.058924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11990268181.058924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49959450.754412182</v>
      </c>
      <c r="L3254" s="444">
        <f t="shared" ca="1" si="162"/>
        <v>12040227631.813335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12040227631.813335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50167615.132555567</v>
      </c>
      <c r="L3255" s="444">
        <f t="shared" ca="1" si="162"/>
        <v>12090395246.94589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12090395246.94589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50376646.862274542</v>
      </c>
      <c r="L3256" s="444">
        <f t="shared" ca="1" si="162"/>
        <v>12140771893.808165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12140771893.808165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50586549.557534017</v>
      </c>
      <c r="L3257" s="444">
        <f t="shared" ca="1" si="162"/>
        <v>12191358443.365698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12191358443.365698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50797326.847357072</v>
      </c>
      <c r="L3258" s="444">
        <f t="shared" ca="1" si="162"/>
        <v>12242155770.213055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12242155770.213055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51008982.375887729</v>
      </c>
      <c r="L3259" s="444">
        <f t="shared" ca="1" si="162"/>
        <v>12293164752.588942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12293164752.588942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51221519.80245392</v>
      </c>
      <c r="L3260" s="444">
        <f t="shared" ca="1" si="162"/>
        <v>12344386272.391396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12344386272.391396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51434942.801630817</v>
      </c>
      <c r="L3261" s="444">
        <f t="shared" ca="1" si="162"/>
        <v>12395821215.193026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12395821215.193026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51649255.063304275</v>
      </c>
      <c r="L3262" s="444">
        <f t="shared" ca="1" si="162"/>
        <v>12447470470.25633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12447470470.25633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51864460.292734712</v>
      </c>
      <c r="L3263" s="444">
        <f t="shared" ca="1" si="162"/>
        <v>12499334930.549065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12499334930.549065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52080562.210621104</v>
      </c>
      <c r="L3264" s="444">
        <f t="shared" ca="1" si="162"/>
        <v>12551415492.759686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12551415492.759686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52297564.553165354</v>
      </c>
      <c r="L3265" s="444">
        <f t="shared" ca="1" si="162"/>
        <v>12603713057.312851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12603713057.312851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52515471.072136879</v>
      </c>
      <c r="L3266" s="444">
        <f t="shared" ca="1" si="162"/>
        <v>12656228528.384987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12656228528.384987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52734285.534937441</v>
      </c>
      <c r="L3267" s="444">
        <f t="shared" ca="1" si="162"/>
        <v>12708962813.919924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12708962813.919924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52954011.72466635</v>
      </c>
      <c r="L3268" s="444">
        <f t="shared" ca="1" si="162"/>
        <v>12761916825.64459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12761916825.64459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53174653.440185793</v>
      </c>
      <c r="L3269" s="444">
        <f t="shared" ca="1" si="162"/>
        <v>12815091479.084776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12815091479.084776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53396214.496186569</v>
      </c>
      <c r="L3270" s="444">
        <f t="shared" ca="1" si="162"/>
        <v>12868487693.580963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12868487693.580963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53618698.72325401</v>
      </c>
      <c r="L3271" s="444">
        <f t="shared" ca="1" si="162"/>
        <v>12922106392.304216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12922106392.304216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53842109.967934236</v>
      </c>
      <c r="L3272" s="444">
        <f t="shared" ca="1" si="162"/>
        <v>12975948502.27215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12975948502.27215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54066452.092800625</v>
      </c>
      <c r="L3273" s="444">
        <f t="shared" ca="1" si="162"/>
        <v>13030014954.36495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13030014954.36495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54291728.976520628</v>
      </c>
      <c r="L3274" s="444">
        <f t="shared" ca="1" si="162"/>
        <v>13084306683.341471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13084306683.341471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54517944.513922796</v>
      </c>
      <c r="L3275" s="444">
        <f t="shared" ca="1" si="162"/>
        <v>13138824627.855394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13138824627.855394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54745102.616064139</v>
      </c>
      <c r="L3276" s="444">
        <f t="shared" ca="1" si="162"/>
        <v>13193569730.471458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13193569730.471458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54973207.210297741</v>
      </c>
      <c r="L3277" s="444">
        <f t="shared" ca="1" si="162"/>
        <v>13248542937.681757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13248542937.681757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55202262.24034065</v>
      </c>
      <c r="L3278" s="444">
        <f t="shared" ca="1" si="162"/>
        <v>13303745199.922098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13303745199.922098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55432271.666342072</v>
      </c>
      <c r="L3279" s="444">
        <f t="shared" ca="1" si="162"/>
        <v>13359177471.58844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13359177471.58844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55663239.464951836</v>
      </c>
      <c r="L3280" s="444">
        <f t="shared" ca="1" si="162"/>
        <v>13414840711.053392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13414840711.053392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55895169.629389144</v>
      </c>
      <c r="L3281" s="444">
        <f t="shared" ca="1" si="162"/>
        <v>13470735880.682781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13470735880.682781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56128066.169511579</v>
      </c>
      <c r="L3282" s="444">
        <f t="shared" ca="1" si="162"/>
        <v>13526863946.852293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13526863946.852293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56361933.111884557</v>
      </c>
      <c r="L3283" s="444">
        <f t="shared" ca="1" si="162"/>
        <v>13583225879.964178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13583225879.964178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56596774.499850743</v>
      </c>
      <c r="L3284" s="444">
        <f t="shared" ca="1" si="162"/>
        <v>13639822654.464029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13639822654.464029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56832594.393600121</v>
      </c>
      <c r="L3285" s="444">
        <f t="shared" ca="1" si="162"/>
        <v>13696655248.85763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13696655248.85763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57069396.870240122</v>
      </c>
      <c r="L3286" s="444">
        <f t="shared" ca="1" si="162"/>
        <v>13753724645.727869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13753724645.727869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57307186.023866117</v>
      </c>
      <c r="L3287" s="444">
        <f t="shared" ca="1" si="162"/>
        <v>13811031831.751736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13811031831.751736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57545965.96563223</v>
      </c>
      <c r="L3288" s="444">
        <f t="shared" ca="1" si="162"/>
        <v>13868577797.717367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13868577797.717367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57785740.823822357</v>
      </c>
      <c r="L3289" s="444">
        <f t="shared" ca="1" si="162"/>
        <v>13926363538.541189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13926363538.541189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58026514.743921623</v>
      </c>
      <c r="L3290" s="444">
        <f t="shared" ca="1" si="162"/>
        <v>13984390053.28511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13984390053.28511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58268291.888687953</v>
      </c>
      <c r="L3291" s="444">
        <f t="shared" ca="1" si="162"/>
        <v>14042658345.173798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14042658345.173798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58511076.438224159</v>
      </c>
      <c r="L3292" s="444">
        <f t="shared" ca="1" si="162"/>
        <v>14101169421.612022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14101169421.612022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58754872.590050094</v>
      </c>
      <c r="L3293" s="444">
        <f t="shared" ca="1" si="162"/>
        <v>14159924294.202072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14159924294.202072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58999684.559175298</v>
      </c>
      <c r="L3294" s="444">
        <f t="shared" ca="1" si="162"/>
        <v>14218923978.761248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14218923978.761248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59245516.578171864</v>
      </c>
      <c r="L3295" s="444">
        <f t="shared" ca="1" si="162"/>
        <v>14278169495.33942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14278169495.33942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59492372.897247583</v>
      </c>
      <c r="L3296" s="444">
        <f t="shared" ca="1" si="162"/>
        <v>14337661868.236668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14337661868.236668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59740257.784319445</v>
      </c>
      <c r="L3297" s="444">
        <f t="shared" ca="1" si="162"/>
        <v>14397402126.020987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14397402126.020987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59989175.525087439</v>
      </c>
      <c r="L3298" s="444">
        <f t="shared" ca="1" si="162"/>
        <v>14457391301.546074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14457391301.546074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60239130.423108645</v>
      </c>
      <c r="L3299" s="444">
        <f t="shared" ca="1" si="162"/>
        <v>14517630431.969183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14517630431.969183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60490126.799871594</v>
      </c>
      <c r="L3300" s="444">
        <f t="shared" ca="1" si="162"/>
        <v>14578120558.769054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14578120558.769054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60742168.994871058</v>
      </c>
      <c r="L3301" s="444">
        <f t="shared" ca="1" si="162"/>
        <v>14638862727.763926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14638862727.763926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60995261.365683019</v>
      </c>
      <c r="L3302" s="444">
        <f t="shared" ca="1" si="162"/>
        <v>14699857989.129608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14699857989.129608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61249408.288040034</v>
      </c>
      <c r="L3303" s="444">
        <f t="shared" ca="1" si="162"/>
        <v>14761107397.417648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14761107397.417648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61504614.155906864</v>
      </c>
      <c r="L3304" s="444">
        <f t="shared" ca="1" si="162"/>
        <v>14822612011.573555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14822612011.573555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61760883.381556481</v>
      </c>
      <c r="L3305" s="444">
        <f t="shared" ca="1" si="162"/>
        <v>14884372894.955111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14884372894.955111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62018220.395646296</v>
      </c>
      <c r="L3306" s="444">
        <f t="shared" ca="1" si="162"/>
        <v>14946391115.350758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14946391115.350758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62276629.647294819</v>
      </c>
      <c r="L3307" s="444">
        <f t="shared" ca="1" si="162"/>
        <v>15008667744.998053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15008667744.998053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62536115.604158551</v>
      </c>
      <c r="L3308" s="444">
        <f t="shared" ca="1" si="162"/>
        <v>15071203860.602211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15071203860.602211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62796682.752509207</v>
      </c>
      <c r="L3309" s="444">
        <f t="shared" ca="1" si="162"/>
        <v>15134000543.354721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15134000543.354721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63058335.597311325</v>
      </c>
      <c r="L3310" s="444">
        <f t="shared" ca="1" si="162"/>
        <v>15197058878.952032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15197058878.952032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63321078.662300132</v>
      </c>
      <c r="L3311" s="444">
        <f t="shared" ca="1" si="162"/>
        <v>15260379957.614332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15260379957.614332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63584916.490059718</v>
      </c>
      <c r="L3312" s="444">
        <f t="shared" ca="1" si="162"/>
        <v>15323964874.104391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15323964874.104391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63849853.642101623</v>
      </c>
      <c r="L3313" s="444">
        <f t="shared" ca="1" si="162"/>
        <v>15387814727.746492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15387814727.746492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64115894.698943719</v>
      </c>
      <c r="L3314" s="444">
        <f t="shared" ca="1" si="162"/>
        <v>15451930622.445436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15451930622.445436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64383044.260189317</v>
      </c>
      <c r="L3315" s="444">
        <f t="shared" ca="1" si="162"/>
        <v>15516313666.705626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15516313666.705626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64651306.944606766</v>
      </c>
      <c r="L3316" s="444">
        <f t="shared" ca="1" si="162"/>
        <v>15580964973.650232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15580964973.650232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64920687.390209302</v>
      </c>
      <c r="L3317" s="444">
        <f t="shared" ca="1" si="162"/>
        <v>15645885661.040442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15645885661.040442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65191190.254335172</v>
      </c>
      <c r="L3318" s="444">
        <f t="shared" ca="1" si="162"/>
        <v>15711076851.294777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15711076851.294777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65462820.213728227</v>
      </c>
      <c r="L3319" s="444">
        <f t="shared" ca="1" si="162"/>
        <v>15776539671.508505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15776539671.508505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65735581.964618772</v>
      </c>
      <c r="L3320" s="444">
        <f t="shared" ca="1" si="162"/>
        <v>15842275253.473124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15842275253.473124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66009480.22280468</v>
      </c>
      <c r="L3321" s="444">
        <f t="shared" ca="1" si="162"/>
        <v>15908284733.695929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15908284733.695929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66284519.723733038</v>
      </c>
      <c r="L3322" s="444">
        <f t="shared" ca="1" si="162"/>
        <v>15974569253.419662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15974569253.419662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66560705.22258193</v>
      </c>
      <c r="L3323" s="444">
        <f t="shared" ref="L3323:L3577" ca="1" si="167">I3323-J3323+K3323</f>
        <v>16041129958.642244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16041129958.642244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66838041.494342692</v>
      </c>
      <c r="L3324" s="444">
        <f t="shared" ca="1" si="167"/>
        <v>16107968000.136587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16107968000.136587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67116533.333902448</v>
      </c>
      <c r="L3325" s="444">
        <f t="shared" ca="1" si="167"/>
        <v>16175084533.47049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16175084533.47049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67396185.556127042</v>
      </c>
      <c r="L3326" s="444">
        <f t="shared" ca="1" si="167"/>
        <v>16242480719.026617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16242480719.026617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67677002.995944232</v>
      </c>
      <c r="L3327" s="444">
        <f t="shared" ca="1" si="167"/>
        <v>16310157722.022562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16310157722.022562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67958990.508427337</v>
      </c>
      <c r="L3328" s="444">
        <f t="shared" ca="1" si="167"/>
        <v>16378116712.530989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16378116712.530989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68242152.968879104</v>
      </c>
      <c r="L3329" s="444">
        <f t="shared" ca="1" si="167"/>
        <v>16446358865.499868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16446358865.499868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68526495.272916108</v>
      </c>
      <c r="L3330" s="444">
        <f t="shared" ca="1" si="167"/>
        <v>16514885360.772785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16514885360.772785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68812022.336553276</v>
      </c>
      <c r="L3331" s="444">
        <f t="shared" ca="1" si="167"/>
        <v>16583697383.109339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16583697383.109339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69098739.096288919</v>
      </c>
      <c r="L3332" s="444">
        <f t="shared" ca="1" si="167"/>
        <v>16652796122.205627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16652796122.205627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69386650.509190112</v>
      </c>
      <c r="L3333" s="444">
        <f t="shared" ca="1" si="167"/>
        <v>16722182772.714817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16722182772.714817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69675761.552978396</v>
      </c>
      <c r="L3334" s="444">
        <f t="shared" ca="1" si="167"/>
        <v>16791858534.267796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16791858534.267796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69966077.226115808</v>
      </c>
      <c r="L3335" s="444">
        <f t="shared" ca="1" si="167"/>
        <v>16861824611.493912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16861824611.493912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70257602.547891289</v>
      </c>
      <c r="L3336" s="444">
        <f t="shared" ca="1" si="167"/>
        <v>16932082214.041803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16932082214.041803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70550342.558507517</v>
      </c>
      <c r="L3337" s="444">
        <f t="shared" ca="1" si="167"/>
        <v>17002632556.600311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17002632556.600311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70844302.319167957</v>
      </c>
      <c r="L3338" s="444">
        <f t="shared" ca="1" si="167"/>
        <v>17073476858.919479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17073476858.919479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71139486.912164494</v>
      </c>
      <c r="L3339" s="444">
        <f t="shared" ca="1" si="167"/>
        <v>17144616345.831644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17144616345.831644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71435901.440965176</v>
      </c>
      <c r="L3340" s="444">
        <f t="shared" ca="1" si="167"/>
        <v>17216052247.27261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17216052247.27261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71733551.030302539</v>
      </c>
      <c r="L3341" s="444">
        <f t="shared" ca="1" si="167"/>
        <v>17287785798.302914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17287785798.302914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72032440.826262146</v>
      </c>
      <c r="L3342" s="444">
        <f t="shared" ca="1" si="167"/>
        <v>17359818239.129177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17359818239.129177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72332575.996371567</v>
      </c>
      <c r="L3343" s="444">
        <f t="shared" ca="1" si="167"/>
        <v>17432150815.125549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17432150815.125549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72633961.729689792</v>
      </c>
      <c r="L3344" s="444">
        <f t="shared" ca="1" si="167"/>
        <v>17504784776.85524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17504784776.85524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72936603.236896828</v>
      </c>
      <c r="L3345" s="444">
        <f t="shared" ca="1" si="167"/>
        <v>17577721380.092136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17577721380.092136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73240505.750383899</v>
      </c>
      <c r="L3346" s="444">
        <f t="shared" ca="1" si="167"/>
        <v>17650961885.842522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17650961885.842522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73545674.524343833</v>
      </c>
      <c r="L3347" s="444">
        <f t="shared" ca="1" si="167"/>
        <v>17724507560.366867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17724507560.366867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73852114.834861949</v>
      </c>
      <c r="L3348" s="444">
        <f t="shared" ca="1" si="167"/>
        <v>17798359675.201729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17798359675.201729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74159831.980007201</v>
      </c>
      <c r="L3349" s="444">
        <f t="shared" ca="1" si="167"/>
        <v>17872519507.181736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17872519507.181736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74468831.279923901</v>
      </c>
      <c r="L3350" s="444">
        <f t="shared" ca="1" si="167"/>
        <v>17946988338.461658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17946988338.461658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74779118.076923579</v>
      </c>
      <c r="L3351" s="444">
        <f t="shared" ca="1" si="167"/>
        <v>18021767456.538582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18021767456.538582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75090697.735577419</v>
      </c>
      <c r="L3352" s="444">
        <f t="shared" ca="1" si="167"/>
        <v>18096858154.274158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18096858154.274158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75403575.642808989</v>
      </c>
      <c r="L3353" s="444">
        <f t="shared" ca="1" si="167"/>
        <v>18172261729.916969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18172261729.916969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75717757.207987368</v>
      </c>
      <c r="L3354" s="444">
        <f t="shared" ca="1" si="167"/>
        <v>18247979487.124958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18247979487.124958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76033247.863020658</v>
      </c>
      <c r="L3355" s="444">
        <f t="shared" ca="1" si="167"/>
        <v>18324012734.98798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18324012734.98798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76350053.062449917</v>
      </c>
      <c r="L3356" s="444">
        <f t="shared" ca="1" si="167"/>
        <v>18400362788.05043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18400362788.05043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76668178.283543453</v>
      </c>
      <c r="L3357" s="444">
        <f t="shared" ca="1" si="167"/>
        <v>18477030966.333973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18477030966.333973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76987629.026391551</v>
      </c>
      <c r="L3358" s="444">
        <f t="shared" ca="1" si="167"/>
        <v>18554018595.360363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18554018595.360363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77308410.814001516</v>
      </c>
      <c r="L3359" s="444">
        <f t="shared" ca="1" si="167"/>
        <v>18631327006.174366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18631327006.174366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77630529.192393184</v>
      </c>
      <c r="L3360" s="444">
        <f t="shared" ca="1" si="167"/>
        <v>18708957535.36676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18708957535.36676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77953989.73069483</v>
      </c>
      <c r="L3361" s="444">
        <f t="shared" ca="1" si="167"/>
        <v>18786911525.097454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18786911525.097454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78278798.021239385</v>
      </c>
      <c r="L3362" s="444">
        <f t="shared" ca="1" si="167"/>
        <v>18865190323.118694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18865190323.118694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78604959.679661229</v>
      </c>
      <c r="L3363" s="444">
        <f t="shared" ca="1" si="167"/>
        <v>18943795282.798355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18943795282.798355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78932480.344993144</v>
      </c>
      <c r="L3364" s="444">
        <f t="shared" ca="1" si="167"/>
        <v>19022727763.143349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19022727763.143349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79261365.679763958</v>
      </c>
      <c r="L3365" s="444">
        <f t="shared" ca="1" si="167"/>
        <v>19101989128.823112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19101989128.823112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79591621.370096296</v>
      </c>
      <c r="L3366" s="444">
        <f t="shared" ca="1" si="167"/>
        <v>19181580750.193211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19181580750.193211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79923253.12580505</v>
      </c>
      <c r="L3367" s="444">
        <f t="shared" ca="1" si="167"/>
        <v>19261504003.319016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19261504003.319016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80256266.680495903</v>
      </c>
      <c r="L3368" s="444">
        <f t="shared" ca="1" si="167"/>
        <v>19341760269.999512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19341760269.999512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80590667.79166463</v>
      </c>
      <c r="L3369" s="444">
        <f t="shared" ca="1" si="167"/>
        <v>19422350937.791176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19422350937.791176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80926462.240796566</v>
      </c>
      <c r="L3370" s="444">
        <f t="shared" ca="1" si="167"/>
        <v>19503277400.031971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19503277400.031971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81263655.833466545</v>
      </c>
      <c r="L3371" s="444">
        <f t="shared" ca="1" si="167"/>
        <v>19584541055.865437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19584541055.865437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81602254.39943932</v>
      </c>
      <c r="L3372" s="444">
        <f t="shared" ca="1" si="167"/>
        <v>19666143310.264877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19666143310.264877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81942263.792770326</v>
      </c>
      <c r="L3373" s="444">
        <f t="shared" ca="1" si="167"/>
        <v>19748085574.057648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19748085574.057648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82283689.891906857</v>
      </c>
      <c r="L3374" s="444">
        <f t="shared" ca="1" si="167"/>
        <v>19830369263.949554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19830369263.949554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82626538.599789813</v>
      </c>
      <c r="L3375" s="444">
        <f t="shared" ca="1" si="167"/>
        <v>19912995802.549343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19912995802.549343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82970815.843955591</v>
      </c>
      <c r="L3376" s="444">
        <f t="shared" ca="1" si="167"/>
        <v>19995966618.393299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19995966618.393299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83316527.576638743</v>
      </c>
      <c r="L3377" s="444">
        <f t="shared" ca="1" si="167"/>
        <v>20079283145.969936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20079283145.969936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83663679.774874732</v>
      </c>
      <c r="L3378" s="444">
        <f t="shared" ca="1" si="167"/>
        <v>20162946825.744812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20162946825.744812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84012278.440603375</v>
      </c>
      <c r="L3379" s="444">
        <f t="shared" ca="1" si="167"/>
        <v>20246959104.185417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20246959104.185417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84362329.600772575</v>
      </c>
      <c r="L3380" s="444">
        <f t="shared" ca="1" si="167"/>
        <v>20331321433.78619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20331321433.78619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84713839.307442456</v>
      </c>
      <c r="L3381" s="444">
        <f t="shared" ca="1" si="167"/>
        <v>20416035273.093632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20416035273.093632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85066813.63789013</v>
      </c>
      <c r="L3382" s="444">
        <f t="shared" ca="1" si="167"/>
        <v>20501102086.731522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20501102086.731522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85421258.694714665</v>
      </c>
      <c r="L3383" s="444">
        <f t="shared" ca="1" si="167"/>
        <v>20586523345.426235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20586523345.426235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85777180.605942652</v>
      </c>
      <c r="L3384" s="444">
        <f t="shared" ca="1" si="167"/>
        <v>20672300526.032177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20672300526.032177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86134585.525134072</v>
      </c>
      <c r="L3385" s="444">
        <f t="shared" ca="1" si="167"/>
        <v>20758435111.557312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20758435111.557312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86493479.6314888</v>
      </c>
      <c r="L3386" s="444">
        <f t="shared" ca="1" si="167"/>
        <v>20844928591.188801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20844928591.188801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86853869.12995334</v>
      </c>
      <c r="L3387" s="444">
        <f t="shared" ca="1" si="167"/>
        <v>20931782460.318752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20931782460.318752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87215760.25132814</v>
      </c>
      <c r="L3388" s="444">
        <f t="shared" ca="1" si="167"/>
        <v>21018998220.57008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21018998220.57008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87579159.252375335</v>
      </c>
      <c r="L3389" s="444">
        <f t="shared" ca="1" si="167"/>
        <v>21106577379.822456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21106577379.822456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87944072.415926903</v>
      </c>
      <c r="L3390" s="444">
        <f t="shared" ca="1" si="167"/>
        <v>21194521452.238384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21194521452.238384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88310506.050993264</v>
      </c>
      <c r="L3391" s="444">
        <f t="shared" ca="1" si="167"/>
        <v>21282831958.289379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21282831958.289379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88678466.492872417</v>
      </c>
      <c r="L3392" s="444">
        <f t="shared" ca="1" si="167"/>
        <v>21371510424.782253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21371510424.782253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89047960.103259385</v>
      </c>
      <c r="L3393" s="444">
        <f t="shared" ca="1" si="167"/>
        <v>21460558384.885513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21460558384.885513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89418993.270356297</v>
      </c>
      <c r="L3394" s="444">
        <f t="shared" ca="1" si="167"/>
        <v>21549977378.155869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21549977378.155869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89791572.408982784</v>
      </c>
      <c r="L3395" s="444">
        <f t="shared" ca="1" si="167"/>
        <v>21639768950.56485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21639768950.56485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90165703.960686877</v>
      </c>
      <c r="L3396" s="444">
        <f t="shared" ca="1" si="167"/>
        <v>21729934654.525536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21729934654.525536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90541394.393856391</v>
      </c>
      <c r="L3397" s="444">
        <f t="shared" ca="1" si="167"/>
        <v>21820476048.919392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21820476048.919392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90918650.203830793</v>
      </c>
      <c r="L3398" s="444">
        <f t="shared" ca="1" si="167"/>
        <v>21911394699.123222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21911394699.123222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91297477.913013428</v>
      </c>
      <c r="L3399" s="444">
        <f t="shared" ca="1" si="167"/>
        <v>22002692177.036236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22002692177.036236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91677884.070984319</v>
      </c>
      <c r="L3400" s="444">
        <f t="shared" ca="1" si="167"/>
        <v>22094370061.10722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22094370061.10722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92059875.254613414</v>
      </c>
      <c r="L3401" s="444">
        <f t="shared" ca="1" si="167"/>
        <v>22186429936.361832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22186429936.361832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92443458.068174303</v>
      </c>
      <c r="L3402" s="444">
        <f t="shared" ca="1" si="167"/>
        <v>22278873394.430004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22278873394.430004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92828639.143458351</v>
      </c>
      <c r="L3403" s="444">
        <f t="shared" ca="1" si="167"/>
        <v>22371702033.573463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22371702033.573463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93215425.139889434</v>
      </c>
      <c r="L3404" s="444">
        <f t="shared" ca="1" si="167"/>
        <v>22464917458.713352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22464917458.713352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93603822.744638965</v>
      </c>
      <c r="L3405" s="444">
        <f t="shared" ca="1" si="167"/>
        <v>22558521281.457993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22558521281.457993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93993838.672741637</v>
      </c>
      <c r="L3406" s="444">
        <f t="shared" ca="1" si="167"/>
        <v>22652515120.130733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22652515120.130733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94385479.667211384</v>
      </c>
      <c r="L3407" s="444">
        <f t="shared" ca="1" si="167"/>
        <v>22746900599.797943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22746900599.797943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94778752.499158099</v>
      </c>
      <c r="L3408" s="444">
        <f t="shared" ca="1" si="167"/>
        <v>22841679352.2971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22841679352.2971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95173663.967904583</v>
      </c>
      <c r="L3409" s="444">
        <f t="shared" ca="1" si="167"/>
        <v>22936853016.265003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22936853016.265003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95570220.901104182</v>
      </c>
      <c r="L3410" s="444">
        <f t="shared" ca="1" si="167"/>
        <v>23032423237.166107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23032423237.166107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95968430.154858783</v>
      </c>
      <c r="L3411" s="444">
        <f t="shared" ca="1" si="167"/>
        <v>23128391667.320965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23128391667.320965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96368298.613837346</v>
      </c>
      <c r="L3412" s="444">
        <f t="shared" ca="1" si="167"/>
        <v>23224759965.934803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23224759965.934803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96769833.191395015</v>
      </c>
      <c r="L3413" s="444">
        <f t="shared" ca="1" si="167"/>
        <v>23321529799.126198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23321529799.126198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97173040.829692483</v>
      </c>
      <c r="L3414" s="444">
        <f t="shared" ca="1" si="167"/>
        <v>23418702839.955891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23418702839.955891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97577928.499816209</v>
      </c>
      <c r="L3415" s="444">
        <f t="shared" ca="1" si="167"/>
        <v>23516280768.455708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23516280768.455708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97984503.201898783</v>
      </c>
      <c r="L3416" s="444">
        <f t="shared" ca="1" si="167"/>
        <v>23614265271.657608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23614265271.657608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98392771.965240031</v>
      </c>
      <c r="L3417" s="444">
        <f t="shared" ca="1" si="167"/>
        <v>23712658043.622849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23712658043.622849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98802741.848428532</v>
      </c>
      <c r="L3418" s="444">
        <f t="shared" ca="1" si="167"/>
        <v>23811460785.471275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23811460785.471275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99214419.939463645</v>
      </c>
      <c r="L3419" s="444">
        <f t="shared" ca="1" si="167"/>
        <v>23910675205.41074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23910675205.41074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99627813.355878085</v>
      </c>
      <c r="L3420" s="444">
        <f t="shared" ca="1" si="167"/>
        <v>24010303018.766617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24010303018.766617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100042929.2448609</v>
      </c>
      <c r="L3421" s="444">
        <f t="shared" ca="1" si="167"/>
        <v>24110345948.011478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24110345948.011478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100459774.78338116</v>
      </c>
      <c r="L3422" s="444">
        <f t="shared" ca="1" si="167"/>
        <v>24210805722.794861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24210805722.794861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100878357.17831191</v>
      </c>
      <c r="L3423" s="444">
        <f t="shared" ca="1" si="167"/>
        <v>24311684079.973171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24311684079.973171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101298683.66655488</v>
      </c>
      <c r="L3424" s="444">
        <f t="shared" ca="1" si="167"/>
        <v>24412982763.639725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24412982763.639725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101720761.51516552</v>
      </c>
      <c r="L3425" s="444">
        <f t="shared" ca="1" si="167"/>
        <v>24514703525.154892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24514703525.154892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102144598.02147871</v>
      </c>
      <c r="L3426" s="444">
        <f t="shared" ca="1" si="167"/>
        <v>24616848123.176373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24616848123.176373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102570200.51323488</v>
      </c>
      <c r="L3427" s="444">
        <f t="shared" ca="1" si="167"/>
        <v>24719418323.689606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24719418323.689606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102997576.34870669</v>
      </c>
      <c r="L3428" s="444">
        <f t="shared" ca="1" si="167"/>
        <v>24822415900.038311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24822415900.038311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103426732.91682629</v>
      </c>
      <c r="L3429" s="444">
        <f t="shared" ca="1" si="167"/>
        <v>24925842632.955139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24925842632.955139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103857677.63731308</v>
      </c>
      <c r="L3430" s="444">
        <f t="shared" ca="1" si="167"/>
        <v>25029700310.592453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25029700310.592453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104290417.96080188</v>
      </c>
      <c r="L3431" s="444">
        <f t="shared" ca="1" si="167"/>
        <v>25133990728.553253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25133990728.553253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104724961.36897188</v>
      </c>
      <c r="L3432" s="444">
        <f t="shared" ca="1" si="167"/>
        <v>25238715689.922226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25238715689.922226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105161315.37467594</v>
      </c>
      <c r="L3433" s="444">
        <f t="shared" ca="1" si="167"/>
        <v>25343877005.296902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25343877005.296902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105599487.52207042</v>
      </c>
      <c r="L3434" s="444">
        <f t="shared" ca="1" si="167"/>
        <v>25449476492.818974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25449476492.818974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106039485.38674572</v>
      </c>
      <c r="L3435" s="444">
        <f t="shared" ca="1" si="167"/>
        <v>25555515978.205719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25555515978.205719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106481316.57585716</v>
      </c>
      <c r="L3436" s="444">
        <f t="shared" ca="1" si="167"/>
        <v>25661997294.781578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25661997294.781578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106924988.72825657</v>
      </c>
      <c r="L3437" s="444">
        <f t="shared" ca="1" si="167"/>
        <v>25768922283.509834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25768922283.509834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107370509.51462431</v>
      </c>
      <c r="L3438" s="444">
        <f t="shared" ca="1" si="167"/>
        <v>25876292793.02446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25876292793.02446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107817886.63760191</v>
      </c>
      <c r="L3439" s="444">
        <f t="shared" ca="1" si="167"/>
        <v>25984110679.662064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25984110679.662064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108267127.83192526</v>
      </c>
      <c r="L3440" s="444">
        <f t="shared" ca="1" si="167"/>
        <v>26092377807.493988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26092377807.493988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108718240.86455828</v>
      </c>
      <c r="L3441" s="444">
        <f t="shared" ca="1" si="167"/>
        <v>26201096048.358547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26201096048.358547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109171233.53482728</v>
      </c>
      <c r="L3442" s="444">
        <f t="shared" ca="1" si="167"/>
        <v>26310267281.893375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26310267281.893375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109626113.67455573</v>
      </c>
      <c r="L3443" s="444">
        <f t="shared" ca="1" si="167"/>
        <v>26419893395.567932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26419893395.567932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110082889.14819972</v>
      </c>
      <c r="L3444" s="444">
        <f t="shared" ca="1" si="167"/>
        <v>26529976284.716133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26529976284.716133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110541567.85298389</v>
      </c>
      <c r="L3445" s="444">
        <f t="shared" ca="1" si="167"/>
        <v>26640517852.569118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26640517852.569118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111002157.71903799</v>
      </c>
      <c r="L3446" s="444">
        <f t="shared" ca="1" si="167"/>
        <v>26751520010.288155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26751520010.288155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111464666.70953397</v>
      </c>
      <c r="L3447" s="444">
        <f t="shared" ca="1" si="167"/>
        <v>26862984676.997688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26862984676.997688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111929102.82082371</v>
      </c>
      <c r="L3448" s="444">
        <f t="shared" ca="1" si="167"/>
        <v>26974913779.818512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26974913779.818512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112395474.08257712</v>
      </c>
      <c r="L3449" s="444">
        <f t="shared" ca="1" si="167"/>
        <v>27087309253.901089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27087309253.901089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112863788.5579212</v>
      </c>
      <c r="L3450" s="444">
        <f t="shared" ca="1" si="167"/>
        <v>27200173042.459011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27200173042.459011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113334054.34357922</v>
      </c>
      <c r="L3451" s="444">
        <f t="shared" ca="1" si="167"/>
        <v>27313507096.802589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27313507096.802589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113806279.5700108</v>
      </c>
      <c r="L3452" s="444">
        <f t="shared" ca="1" si="167"/>
        <v>27427313376.372601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27427313376.372601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114280472.4015525</v>
      </c>
      <c r="L3453" s="444">
        <f t="shared" ca="1" si="167"/>
        <v>27541593848.774155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27541593848.774155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114756641.03655896</v>
      </c>
      <c r="L3454" s="444">
        <f t="shared" ca="1" si="167"/>
        <v>27656350489.810715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27656350489.810715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115234793.70754464</v>
      </c>
      <c r="L3455" s="444">
        <f t="shared" ca="1" si="167"/>
        <v>27771585283.518261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27771585283.518261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115714938.68132609</v>
      </c>
      <c r="L3456" s="444">
        <f t="shared" ca="1" si="167"/>
        <v>27887300222.199589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27887300222.199589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116197084.25916497</v>
      </c>
      <c r="L3457" s="444">
        <f t="shared" ca="1" si="167"/>
        <v>28003497306.458755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28003497306.458755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116681238.7769115</v>
      </c>
      <c r="L3458" s="444">
        <f t="shared" ca="1" si="167"/>
        <v>28120178545.235668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28120178545.235668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117167410.60514861</v>
      </c>
      <c r="L3459" s="444">
        <f t="shared" ca="1" si="167"/>
        <v>28237345955.840816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28237345955.840816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117655608.14933674</v>
      </c>
      <c r="L3460" s="444">
        <f t="shared" ca="1" si="167"/>
        <v>28355001563.990154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28355001563.990154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118145839.84995897</v>
      </c>
      <c r="L3461" s="444">
        <f t="shared" ca="1" si="167"/>
        <v>28473147403.840115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28473147403.840115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118638114.18266712</v>
      </c>
      <c r="L3462" s="444">
        <f t="shared" ca="1" si="167"/>
        <v>28591785518.022781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28591785518.022781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119132439.65842825</v>
      </c>
      <c r="L3463" s="444">
        <f t="shared" ca="1" si="167"/>
        <v>28710917957.68121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28710917957.68121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119628824.8236717</v>
      </c>
      <c r="L3464" s="444">
        <f t="shared" ca="1" si="167"/>
        <v>28830546782.504883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28830546782.504883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120127278.26043701</v>
      </c>
      <c r="L3465" s="444">
        <f t="shared" ca="1" si="167"/>
        <v>28950674060.76532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28950674060.76532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120627808.58652218</v>
      </c>
      <c r="L3466" s="444">
        <f t="shared" ca="1" si="167"/>
        <v>29071301869.351841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29071301869.351841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121130424.45563267</v>
      </c>
      <c r="L3467" s="444">
        <f t="shared" ca="1" si="167"/>
        <v>29192432293.807472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29192432293.807472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121635134.55753113</v>
      </c>
      <c r="L3468" s="444">
        <f t="shared" ca="1" si="167"/>
        <v>29314067428.365002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29314067428.365002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122141947.6181875</v>
      </c>
      <c r="L3469" s="444">
        <f t="shared" ca="1" si="167"/>
        <v>29436209375.983189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29436209375.983189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122650872.39992996</v>
      </c>
      <c r="L3470" s="444">
        <f t="shared" ca="1" si="167"/>
        <v>29558860248.383118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29558860248.383118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123161917.70159632</v>
      </c>
      <c r="L3471" s="444">
        <f t="shared" ca="1" si="167"/>
        <v>29682022166.084713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29682022166.084713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123675092.35868631</v>
      </c>
      <c r="L3472" s="444">
        <f t="shared" ca="1" si="167"/>
        <v>29805697258.443398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29805697258.443398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124190405.24351414</v>
      </c>
      <c r="L3473" s="444">
        <f t="shared" ca="1" si="167"/>
        <v>29929887663.686913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29929887663.686913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124707865.26536214</v>
      </c>
      <c r="L3474" s="444">
        <f t="shared" ca="1" si="167"/>
        <v>30054595528.952274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30054595528.952274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125227481.37063448</v>
      </c>
      <c r="L3475" s="444">
        <f t="shared" ca="1" si="167"/>
        <v>30179823010.32291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30179823010.32291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125749262.54301211</v>
      </c>
      <c r="L3476" s="444">
        <f t="shared" ca="1" si="167"/>
        <v>30305572272.865921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30305572272.865921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126273217.80360799</v>
      </c>
      <c r="L3477" s="444">
        <f t="shared" ca="1" si="167"/>
        <v>30431845490.669529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30431845490.669529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126799356.21112303</v>
      </c>
      <c r="L3478" s="444">
        <f t="shared" ca="1" si="167"/>
        <v>30558644846.880653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30558644846.880653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127327686.86200272</v>
      </c>
      <c r="L3479" s="444">
        <f t="shared" ca="1" si="167"/>
        <v>30685972533.742657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30685972533.742657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127858218.89059441</v>
      </c>
      <c r="L3480" s="444">
        <f t="shared" ca="1" si="167"/>
        <v>30813830752.633251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30813830752.633251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128390961.4693052</v>
      </c>
      <c r="L3481" s="444">
        <f t="shared" ca="1" si="167"/>
        <v>30942221714.102558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30942221714.102558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128925923.80876066</v>
      </c>
      <c r="L3482" s="444">
        <f t="shared" ca="1" si="167"/>
        <v>31071147637.91132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31071147637.91132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129463115.15796383</v>
      </c>
      <c r="L3483" s="444">
        <f t="shared" ca="1" si="167"/>
        <v>31200610753.069283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31200610753.069283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130002544.80445535</v>
      </c>
      <c r="L3484" s="444">
        <f t="shared" ca="1" si="167"/>
        <v>31330613297.873737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31330613297.873737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130544222.0744739</v>
      </c>
      <c r="L3485" s="444">
        <f t="shared" ca="1" si="167"/>
        <v>31461157519.948212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31461157519.948212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131088156.33311754</v>
      </c>
      <c r="L3486" s="444">
        <f t="shared" ca="1" si="167"/>
        <v>31592245676.28133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31592245676.28133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131634356.98450553</v>
      </c>
      <c r="L3487" s="444">
        <f t="shared" ca="1" si="167"/>
        <v>31723880033.265835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31723880033.265835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132182833.47194099</v>
      </c>
      <c r="L3488" s="444">
        <f t="shared" ca="1" si="167"/>
        <v>31856062866.737778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31856062866.737778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132733595.27807407</v>
      </c>
      <c r="L3489" s="444">
        <f t="shared" ca="1" si="167"/>
        <v>31988796462.01585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31988796462.01585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133286651.92506604</v>
      </c>
      <c r="L3490" s="444">
        <f t="shared" ca="1" si="167"/>
        <v>32122083113.940918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32122083113.940918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133842012.97475383</v>
      </c>
      <c r="L3491" s="444">
        <f t="shared" ca="1" si="167"/>
        <v>32255925126.915672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32255925126.915672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134399688.0288153</v>
      </c>
      <c r="L3492" s="444">
        <f t="shared" ca="1" si="167"/>
        <v>32390324814.944489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32390324814.944489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134959686.72893536</v>
      </c>
      <c r="L3493" s="444">
        <f t="shared" ca="1" si="167"/>
        <v>32525284501.673424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32525284501.673424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135522018.75697258</v>
      </c>
      <c r="L3494" s="444">
        <f t="shared" ca="1" si="167"/>
        <v>32660806520.430397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32660806520.430397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136086693.83512667</v>
      </c>
      <c r="L3495" s="444">
        <f t="shared" ca="1" si="167"/>
        <v>32796893214.265522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32796893214.265522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136653721.72610635</v>
      </c>
      <c r="L3496" s="444">
        <f t="shared" ca="1" si="167"/>
        <v>32933546935.991627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32933546935.991627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137223112.23329842</v>
      </c>
      <c r="L3497" s="444">
        <f t="shared" ca="1" si="167"/>
        <v>33070770048.224926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33070770048.224926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137794875.20093718</v>
      </c>
      <c r="L3498" s="444">
        <f t="shared" ca="1" si="167"/>
        <v>33208564923.425861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33208564923.425861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138369020.51427442</v>
      </c>
      <c r="L3499" s="444">
        <f t="shared" ca="1" si="167"/>
        <v>33346933943.940136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33346933943.940136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138945558.09975058</v>
      </c>
      <c r="L3500" s="444">
        <f t="shared" ca="1" si="167"/>
        <v>33485879502.039886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33485879502.039886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139524497.92516619</v>
      </c>
      <c r="L3501" s="444">
        <f t="shared" ca="1" si="167"/>
        <v>33625403999.965054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33625403999.965054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140105849.99985442</v>
      </c>
      <c r="L3502" s="444">
        <f t="shared" ca="1" si="167"/>
        <v>33765509849.964909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33765509849.964909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140689624.37485376</v>
      </c>
      <c r="L3503" s="444">
        <f t="shared" ca="1" si="167"/>
        <v>33906199474.339764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33906199474.339764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141275831.14308232</v>
      </c>
      <c r="L3504" s="444">
        <f t="shared" ca="1" si="167"/>
        <v>34047475305.482845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34047475305.482845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141864480.43951187</v>
      </c>
      <c r="L3505" s="444">
        <f t="shared" ca="1" si="167"/>
        <v>34189339785.922356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34189339785.922356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142455582.44134316</v>
      </c>
      <c r="L3506" s="444">
        <f t="shared" ca="1" si="167"/>
        <v>34331795368.363697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34331795368.363697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143049147.36818206</v>
      </c>
      <c r="L3507" s="444">
        <f t="shared" ca="1" si="167"/>
        <v>34474844515.73188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34474844515.73188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143645185.48221618</v>
      </c>
      <c r="L3508" s="444">
        <f t="shared" ca="1" si="167"/>
        <v>34618489701.214096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34618489701.214096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144243707.08839208</v>
      </c>
      <c r="L3509" s="444">
        <f t="shared" ca="1" si="167"/>
        <v>34762733408.30249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34762733408.30249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144844722.5345937</v>
      </c>
      <c r="L3510" s="444">
        <f t="shared" ca="1" si="167"/>
        <v>34907578130.837082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34907578130.837082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145448242.21182117</v>
      </c>
      <c r="L3511" s="444">
        <f t="shared" ca="1" si="167"/>
        <v>35053026373.048904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35053026373.048904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146054276.55437043</v>
      </c>
      <c r="L3512" s="444">
        <f t="shared" ca="1" si="167"/>
        <v>35199080649.603271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35199080649.603271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146662836.04001364</v>
      </c>
      <c r="L3513" s="444">
        <f t="shared" ca="1" si="167"/>
        <v>35345743485.643288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35345743485.643288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147273931.19018036</v>
      </c>
      <c r="L3514" s="444">
        <f t="shared" ca="1" si="167"/>
        <v>35493017416.833466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35493017416.833466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147887572.57013944</v>
      </c>
      <c r="L3515" s="444">
        <f t="shared" ca="1" si="167"/>
        <v>35640904989.403603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35640904989.403603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148503770.78918168</v>
      </c>
      <c r="L3516" s="444">
        <f t="shared" ca="1" si="167"/>
        <v>35789408760.192787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35789408760.192787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149122536.50080329</v>
      </c>
      <c r="L3517" s="444">
        <f t="shared" ca="1" si="167"/>
        <v>35938531296.693588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35938531296.693588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149743880.40288994</v>
      </c>
      <c r="L3518" s="444">
        <f t="shared" ca="1" si="167"/>
        <v>36088275177.096481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36088275177.096481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150367813.23790202</v>
      </c>
      <c r="L3519" s="444">
        <f t="shared" ca="1" si="167"/>
        <v>36238642990.334381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36238642990.334381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150994345.79305992</v>
      </c>
      <c r="L3520" s="444">
        <f t="shared" ca="1" si="167"/>
        <v>36389637336.127441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36389637336.127441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151623488.90053099</v>
      </c>
      <c r="L3521" s="444">
        <f t="shared" ca="1" si="167"/>
        <v>36541260825.027969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36541260825.027969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152255253.43761653</v>
      </c>
      <c r="L3522" s="444">
        <f t="shared" ca="1" si="167"/>
        <v>36693516078.465584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36693516078.465584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152889650.32693994</v>
      </c>
      <c r="L3523" s="444">
        <f t="shared" ca="1" si="167"/>
        <v>36846405728.792526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36846405728.792526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153526690.53663552</v>
      </c>
      <c r="L3524" s="444">
        <f t="shared" ca="1" si="167"/>
        <v>36999932419.329163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36999932419.329163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154166385.08053818</v>
      </c>
      <c r="L3525" s="444">
        <f t="shared" ca="1" si="167"/>
        <v>37154098804.409698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37154098804.409698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154808745.01837373</v>
      </c>
      <c r="L3526" s="444">
        <f t="shared" ca="1" si="167"/>
        <v>37308907549.42807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37308907549.42807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155453781.45595029</v>
      </c>
      <c r="L3527" s="444">
        <f t="shared" ca="1" si="167"/>
        <v>37464361330.884018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37464361330.884018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156101505.54535007</v>
      </c>
      <c r="L3528" s="444">
        <f t="shared" ca="1" si="167"/>
        <v>37620462836.429367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37620462836.429367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156751928.48512235</v>
      </c>
      <c r="L3529" s="444">
        <f t="shared" ca="1" si="167"/>
        <v>37777214764.91449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37777214764.91449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157405061.52047703</v>
      </c>
      <c r="L3530" s="444">
        <f t="shared" ca="1" si="167"/>
        <v>37934619826.434967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37934619826.434967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158060915.94347903</v>
      </c>
      <c r="L3531" s="444">
        <f t="shared" ca="1" si="167"/>
        <v>38092680742.378448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38092680742.378448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158719503.09324354</v>
      </c>
      <c r="L3532" s="444">
        <f t="shared" ca="1" si="167"/>
        <v>38251400245.471695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38251400245.471695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159380834.35613206</v>
      </c>
      <c r="L3533" s="444">
        <f t="shared" ca="1" si="167"/>
        <v>38410781079.827827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38410781079.827827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160044921.16594929</v>
      </c>
      <c r="L3534" s="444">
        <f t="shared" ca="1" si="167"/>
        <v>38570826000.993774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38570826000.993774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160711775.00414073</v>
      </c>
      <c r="L3535" s="444">
        <f t="shared" ca="1" si="167"/>
        <v>38731537775.997917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38731537775.997917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161381407.39999133</v>
      </c>
      <c r="L3536" s="444">
        <f t="shared" ca="1" si="167"/>
        <v>38892919183.397911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38892919183.397911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162053829.93082464</v>
      </c>
      <c r="L3537" s="444">
        <f t="shared" ca="1" si="167"/>
        <v>39054973013.328735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39054973013.328735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162729054.22220308</v>
      </c>
      <c r="L3538" s="444">
        <f t="shared" ca="1" si="167"/>
        <v>39217702067.550941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39217702067.550941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163407091.94812891</v>
      </c>
      <c r="L3539" s="444">
        <f t="shared" ca="1" si="167"/>
        <v>39381109159.499069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39381109159.499069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164087954.83124611</v>
      </c>
      <c r="L3540" s="444">
        <f t="shared" ca="1" si="167"/>
        <v>39545197114.330315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39545197114.330315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164771654.64304298</v>
      </c>
      <c r="L3541" s="444">
        <f t="shared" ca="1" si="167"/>
        <v>39709968768.973358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39709968768.973358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165458203.20405567</v>
      </c>
      <c r="L3542" s="444">
        <f t="shared" ca="1" si="167"/>
        <v>39875426972.177414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39875426972.177414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166147612.38407254</v>
      </c>
      <c r="L3543" s="444">
        <f t="shared" ca="1" si="167"/>
        <v>40041574584.561485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40041574584.561485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166839894.10233951</v>
      </c>
      <c r="L3544" s="444">
        <f t="shared" ca="1" si="167"/>
        <v>40208414478.663826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40208414478.663826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167535060.32776594</v>
      </c>
      <c r="L3545" s="444">
        <f t="shared" ca="1" si="167"/>
        <v>40375949538.991592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40375949538.991592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168233123.07913163</v>
      </c>
      <c r="L3546" s="444">
        <f t="shared" ca="1" si="167"/>
        <v>40544182662.070724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40544182662.070724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168934094.4252947</v>
      </c>
      <c r="L3547" s="444">
        <f t="shared" ca="1" si="167"/>
        <v>40713116756.496017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40713116756.496017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169637986.48540008</v>
      </c>
      <c r="L3548" s="444">
        <f t="shared" ca="1" si="167"/>
        <v>40882754742.981415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40882754742.981415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170344811.42908922</v>
      </c>
      <c r="L3549" s="444">
        <f t="shared" ca="1" si="167"/>
        <v>41053099554.410507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41053099554.410507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171054581.47671044</v>
      </c>
      <c r="L3550" s="444">
        <f t="shared" ca="1" si="167"/>
        <v>41224154135.887215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41224154135.887215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171767308.89953005</v>
      </c>
      <c r="L3551" s="444">
        <f t="shared" ca="1" si="167"/>
        <v>41395921444.786743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41395921444.786743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172483006.01994476</v>
      </c>
      <c r="L3552" s="444">
        <f t="shared" ca="1" si="167"/>
        <v>41568404450.806686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41568404450.806686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173201685.21169454</v>
      </c>
      <c r="L3553" s="444">
        <f t="shared" ca="1" si="167"/>
        <v>41741606136.018379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41741606136.018379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173923358.90007657</v>
      </c>
      <c r="L3554" s="444">
        <f t="shared" ca="1" si="167"/>
        <v>41915529494.918457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41915529494.918457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174648039.56216022</v>
      </c>
      <c r="L3555" s="444">
        <f t="shared" ca="1" si="167"/>
        <v>42090177534.480614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42090177534.480614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175375739.72700256</v>
      </c>
      <c r="L3556" s="444">
        <f t="shared" ca="1" si="167"/>
        <v>42265553274.207619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42265553274.207619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176106471.97586507</v>
      </c>
      <c r="L3557" s="444">
        <f t="shared" ca="1" si="167"/>
        <v>42441659746.183487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42441659746.183487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176840248.94243118</v>
      </c>
      <c r="L3558" s="444">
        <f t="shared" ca="1" si="167"/>
        <v>42618499995.125916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42618499995.125916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177577083.31302464</v>
      </c>
      <c r="L3559" s="444">
        <f t="shared" ca="1" si="167"/>
        <v>42796077078.438942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42796077078.438942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178316987.82682893</v>
      </c>
      <c r="L3560" s="444">
        <f t="shared" ca="1" si="167"/>
        <v>42974394066.26577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42974394066.26577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179059975.27610737</v>
      </c>
      <c r="L3561" s="444">
        <f t="shared" ca="1" si="167"/>
        <v>43153454041.541878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43153454041.541878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179806058.50642449</v>
      </c>
      <c r="L3562" s="444">
        <f t="shared" ca="1" si="167"/>
        <v>43333260100.048302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43333260100.048302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180555250.41686791</v>
      </c>
      <c r="L3563" s="444">
        <f t="shared" ca="1" si="167"/>
        <v>43513815350.465172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43513815350.465172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181307563.96027154</v>
      </c>
      <c r="L3564" s="444">
        <f t="shared" ca="1" si="167"/>
        <v>43695122914.425446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43695122914.425446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182063012.14343935</v>
      </c>
      <c r="L3565" s="444">
        <f t="shared" ca="1" si="167"/>
        <v>43877185926.568886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43877185926.568886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182821608.02737036</v>
      </c>
      <c r="L3566" s="444">
        <f t="shared" ca="1" si="167"/>
        <v>44060007534.596252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44060007534.596252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183583364.72748438</v>
      </c>
      <c r="L3567" s="444">
        <f t="shared" ca="1" si="167"/>
        <v>44243590899.323738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44243590899.323738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184348295.41384891</v>
      </c>
      <c r="L3568" s="444">
        <f t="shared" ca="1" si="167"/>
        <v>44427939194.737587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44427939194.737587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185116413.31140661</v>
      </c>
      <c r="L3569" s="444">
        <f t="shared" ca="1" si="167"/>
        <v>44613055608.048996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44613055608.048996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185887731.70020413</v>
      </c>
      <c r="L3570" s="444">
        <f t="shared" ca="1" si="167"/>
        <v>44798943339.749199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44798943339.749199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186662263.91562167</v>
      </c>
      <c r="L3571" s="444">
        <f t="shared" ca="1" si="167"/>
        <v>44985605603.664818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44985605603.664818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187440023.3486034</v>
      </c>
      <c r="L3572" s="444">
        <f t="shared" ca="1" si="167"/>
        <v>45173045627.01342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45173045627.01342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188221023.44588923</v>
      </c>
      <c r="L3573" s="444">
        <f t="shared" ca="1" si="167"/>
        <v>45361266650.459312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45361266650.459312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189005277.71024713</v>
      </c>
      <c r="L3574" s="444">
        <f t="shared" ca="1" si="167"/>
        <v>45550271928.169563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45550271928.169563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189792799.70070651</v>
      </c>
      <c r="L3575" s="444">
        <f t="shared" ca="1" si="167"/>
        <v>45740064727.87027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45740064727.87027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190583603.03279278</v>
      </c>
      <c r="L3576" s="444">
        <f t="shared" ca="1" si="167"/>
        <v>45930648330.903061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45930648330.903061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191377701.37876275</v>
      </c>
      <c r="L3577" s="444">
        <f t="shared" ca="1" si="167"/>
        <v>46122026032.281822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46122026032.281822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192175108.46784091</v>
      </c>
      <c r="L3578" s="444">
        <f t="shared" ref="L3578:L3832" ca="1" si="172">I3578-J3578+K3578</f>
        <v>46314201140.749664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46314201140.749664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192975838.08645692</v>
      </c>
      <c r="L3579" s="444">
        <f t="shared" ca="1" si="172"/>
        <v>46507176978.836121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46507176978.836121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193779904.07848382</v>
      </c>
      <c r="L3580" s="444">
        <f t="shared" ca="1" si="172"/>
        <v>46700956882.914604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46700956882.914604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194587320.34547752</v>
      </c>
      <c r="L3581" s="444">
        <f t="shared" ca="1" si="172"/>
        <v>46895544203.260078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46895544203.260078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195398100.846917</v>
      </c>
      <c r="L3582" s="444">
        <f t="shared" ca="1" si="172"/>
        <v>47090942304.106995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47090942304.106995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196212259.60044581</v>
      </c>
      <c r="L3583" s="444">
        <f t="shared" ca="1" si="172"/>
        <v>47287154563.707443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47287154563.707443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197029810.68211433</v>
      </c>
      <c r="L3584" s="444">
        <f t="shared" ca="1" si="172"/>
        <v>47484184374.389557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47484184374.389557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197850768.22662315</v>
      </c>
      <c r="L3585" s="444">
        <f t="shared" ca="1" si="172"/>
        <v>47682035142.61618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47682035142.61618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198675146.42756742</v>
      </c>
      <c r="L3586" s="444">
        <f t="shared" ca="1" si="172"/>
        <v>47880710289.043747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47880710289.043747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199502959.53768227</v>
      </c>
      <c r="L3587" s="444">
        <f t="shared" ca="1" si="172"/>
        <v>48080213248.581429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48080213248.581429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200334221.86908928</v>
      </c>
      <c r="L3588" s="444">
        <f t="shared" ca="1" si="172"/>
        <v>48280547470.450516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48280547470.450516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201168947.79354382</v>
      </c>
      <c r="L3589" s="444">
        <f t="shared" ca="1" si="172"/>
        <v>48481716418.244057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48481716418.244057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202007151.74268356</v>
      </c>
      <c r="L3590" s="444">
        <f t="shared" ca="1" si="172"/>
        <v>48683723569.98674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48683723569.98674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202848848.20827809</v>
      </c>
      <c r="L3591" s="444">
        <f t="shared" ca="1" si="172"/>
        <v>48886572418.195015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48886572418.195015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203694051.74247923</v>
      </c>
      <c r="L3592" s="444">
        <f t="shared" ca="1" si="172"/>
        <v>49090266469.937492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49090266469.937492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204542776.95807287</v>
      </c>
      <c r="L3593" s="444">
        <f t="shared" ca="1" si="172"/>
        <v>49294809246.895569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49294809246.895569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205395038.52873152</v>
      </c>
      <c r="L3594" s="444">
        <f t="shared" ca="1" si="172"/>
        <v>49500204285.424301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49500204285.424301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206250851.18926793</v>
      </c>
      <c r="L3595" s="444">
        <f t="shared" ca="1" si="172"/>
        <v>49706455136.613571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49706455136.613571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207110229.73588988</v>
      </c>
      <c r="L3596" s="444">
        <f t="shared" ca="1" si="172"/>
        <v>49913565366.349464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49913565366.349464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207973189.02645609</v>
      </c>
      <c r="L3597" s="444">
        <f t="shared" ca="1" si="172"/>
        <v>50121538555.375923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50121538555.375923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208839743.98073301</v>
      </c>
      <c r="L3598" s="444">
        <f t="shared" ca="1" si="172"/>
        <v>50330378299.356659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50330378299.356659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209709909.58065274</v>
      </c>
      <c r="L3599" s="444">
        <f t="shared" ca="1" si="172"/>
        <v>50540088208.937309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50540088208.937309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210583700.87057212</v>
      </c>
      <c r="L3600" s="444">
        <f t="shared" ca="1" si="172"/>
        <v>50750671909.807884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50750671909.807884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211461132.95753285</v>
      </c>
      <c r="L3601" s="444">
        <f t="shared" ca="1" si="172"/>
        <v>50962133042.765419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50962133042.765419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212342221.01152259</v>
      </c>
      <c r="L3602" s="444">
        <f t="shared" ca="1" si="172"/>
        <v>51174475263.776939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51174475263.776939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213226980.26573724</v>
      </c>
      <c r="L3603" s="444">
        <f t="shared" ca="1" si="172"/>
        <v>51387702244.042679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51387702244.042679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214115426.01684448</v>
      </c>
      <c r="L3604" s="444">
        <f t="shared" ca="1" si="172"/>
        <v>51601817670.059525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51601817670.059525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215007573.62524801</v>
      </c>
      <c r="L3605" s="444">
        <f t="shared" ca="1" si="172"/>
        <v>51816825243.684776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51816825243.684776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215903438.51535323</v>
      </c>
      <c r="L3606" s="444">
        <f t="shared" ca="1" si="172"/>
        <v>52032728682.200127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52032728682.200127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216803036.17583385</v>
      </c>
      <c r="L3607" s="444">
        <f t="shared" ca="1" si="172"/>
        <v>52249531718.375961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52249531718.375961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217706382.15989983</v>
      </c>
      <c r="L3608" s="444">
        <f t="shared" ca="1" si="172"/>
        <v>52467238100.535858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52467238100.535858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218613492.08556607</v>
      </c>
      <c r="L3609" s="444">
        <f t="shared" ca="1" si="172"/>
        <v>52685851592.621422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52685851592.621422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219524381.63592258</v>
      </c>
      <c r="L3610" s="444">
        <f t="shared" ca="1" si="172"/>
        <v>52905375974.257347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52905375974.257347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220439066.5594056</v>
      </c>
      <c r="L3611" s="444">
        <f t="shared" ca="1" si="172"/>
        <v>53125815040.81675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53125815040.81675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221357562.67006978</v>
      </c>
      <c r="L3612" s="444">
        <f t="shared" ca="1" si="172"/>
        <v>53347172603.486816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53347172603.486816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222279885.84786174</v>
      </c>
      <c r="L3613" s="444">
        <f t="shared" ca="1" si="172"/>
        <v>53569452489.334679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53569452489.334679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223206052.0388945</v>
      </c>
      <c r="L3614" s="444">
        <f t="shared" ca="1" si="172"/>
        <v>53792658541.373573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53792658541.373573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224136077.25572324</v>
      </c>
      <c r="L3615" s="444">
        <f t="shared" ca="1" si="172"/>
        <v>54016794618.629295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54016794618.629295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225069977.57762209</v>
      </c>
      <c r="L3616" s="444">
        <f t="shared" ca="1" si="172"/>
        <v>54241864596.206917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54241864596.206917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226007769.15086213</v>
      </c>
      <c r="L3617" s="444">
        <f t="shared" ca="1" si="172"/>
        <v>54467872365.35778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54467872365.35778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226949468.18899077</v>
      </c>
      <c r="L3618" s="444">
        <f t="shared" ca="1" si="172"/>
        <v>54694821833.546768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54694821833.546768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227895090.97311154</v>
      </c>
      <c r="L3619" s="444">
        <f t="shared" ca="1" si="172"/>
        <v>54922716924.519882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54922716924.519882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228844653.85216618</v>
      </c>
      <c r="L3620" s="444">
        <f t="shared" ca="1" si="172"/>
        <v>55151561578.372047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55151561578.372047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229798173.24321684</v>
      </c>
      <c r="L3621" s="444">
        <f t="shared" ca="1" si="172"/>
        <v>55381359751.615265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55381359751.615265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230755665.63173023</v>
      </c>
      <c r="L3622" s="444">
        <f t="shared" ca="1" si="172"/>
        <v>55612115417.246994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55612115417.246994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231717147.57186243</v>
      </c>
      <c r="L3623" s="444">
        <f t="shared" ca="1" si="172"/>
        <v>55843832564.818855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55843832564.818855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232682635.6867452</v>
      </c>
      <c r="L3624" s="444">
        <f t="shared" ca="1" si="172"/>
        <v>56076515200.5056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56076515200.5056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233652146.66877332</v>
      </c>
      <c r="L3625" s="444">
        <f t="shared" ca="1" si="172"/>
        <v>56310167347.17437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56310167347.17437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234625697.27989316</v>
      </c>
      <c r="L3626" s="444">
        <f t="shared" ca="1" si="172"/>
        <v>56544793044.454262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56544793044.454262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235603304.3518928</v>
      </c>
      <c r="L3627" s="444">
        <f t="shared" ca="1" si="172"/>
        <v>56780396348.806152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56780396348.806152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236584984.78669229</v>
      </c>
      <c r="L3628" s="444">
        <f t="shared" ca="1" si="172"/>
        <v>57016981333.592842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57016981333.592842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237570755.55663684</v>
      </c>
      <c r="L3629" s="444">
        <f t="shared" ca="1" si="172"/>
        <v>57254552089.149483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57254552089.149483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238560633.70478952</v>
      </c>
      <c r="L3630" s="444">
        <f t="shared" ca="1" si="172"/>
        <v>57493112722.854271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57493112722.854271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239554636.34522617</v>
      </c>
      <c r="L3631" s="444">
        <f t="shared" ca="1" si="172"/>
        <v>57732667359.199493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57732667359.199493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240552780.66333121</v>
      </c>
      <c r="L3632" s="444">
        <f t="shared" ca="1" si="172"/>
        <v>57973220139.862823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57973220139.862823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241555083.91609505</v>
      </c>
      <c r="L3633" s="444">
        <f t="shared" ca="1" si="172"/>
        <v>58214775223.778915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58214775223.778915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242561563.43241212</v>
      </c>
      <c r="L3634" s="444">
        <f t="shared" ca="1" si="172"/>
        <v>58457336787.211327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58457336787.211327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243572236.61338055</v>
      </c>
      <c r="L3635" s="444">
        <f t="shared" ca="1" si="172"/>
        <v>58700909023.824707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58700909023.824707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244587120.93260294</v>
      </c>
      <c r="L3636" s="444">
        <f t="shared" ca="1" si="172"/>
        <v>58945496144.757309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58945496144.757309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245606233.93648878</v>
      </c>
      <c r="L3637" s="444">
        <f t="shared" ca="1" si="172"/>
        <v>59191102378.693794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59191102378.693794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246629593.24455747</v>
      </c>
      <c r="L3638" s="444">
        <f t="shared" ca="1" si="172"/>
        <v>59437731971.938354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59437731971.938354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247657216.54974315</v>
      </c>
      <c r="L3639" s="444">
        <f t="shared" ca="1" si="172"/>
        <v>59685389188.488098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59685389188.488098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248689121.61870041</v>
      </c>
      <c r="L3640" s="444">
        <f t="shared" ca="1" si="172"/>
        <v>59934078310.106796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59934078310.106796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249725326.29211161</v>
      </c>
      <c r="L3641" s="444">
        <f t="shared" ca="1" si="172"/>
        <v>60183803636.398911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60183803636.398911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250765848.48499545</v>
      </c>
      <c r="L3642" s="444">
        <f t="shared" ca="1" si="172"/>
        <v>60434569484.883904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60434569484.883904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251810706.18701625</v>
      </c>
      <c r="L3643" s="444">
        <f t="shared" ca="1" si="172"/>
        <v>60686380191.070923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60686380191.070923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252859917.46279547</v>
      </c>
      <c r="L3644" s="444">
        <f t="shared" ca="1" si="172"/>
        <v>60939240108.533722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60939240108.533722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253913500.45222381</v>
      </c>
      <c r="L3645" s="444">
        <f t="shared" ca="1" si="172"/>
        <v>61193153608.985947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61193153608.985947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254971473.37077478</v>
      </c>
      <c r="L3646" s="444">
        <f t="shared" ca="1" si="172"/>
        <v>61448125082.35672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61448125082.35672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256033854.50981966</v>
      </c>
      <c r="L3647" s="444">
        <f t="shared" ca="1" si="172"/>
        <v>61704158936.866539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61704158936.866539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257100662.2369439</v>
      </c>
      <c r="L3648" s="444">
        <f t="shared" ca="1" si="172"/>
        <v>61961259599.103485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61961259599.103485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258171914.99626452</v>
      </c>
      <c r="L3649" s="444">
        <f t="shared" ca="1" si="172"/>
        <v>62219431514.099747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62219431514.099747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259247631.30874893</v>
      </c>
      <c r="L3650" s="444">
        <f t="shared" ca="1" si="172"/>
        <v>62478679145.408493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62478679145.408493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260327829.77253538</v>
      </c>
      <c r="L3651" s="444">
        <f t="shared" ca="1" si="172"/>
        <v>62739006975.18103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62739006975.18103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261412529.0632543</v>
      </c>
      <c r="L3652" s="444">
        <f t="shared" ca="1" si="172"/>
        <v>63000419504.244286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63000419504.244286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262501747.93435121</v>
      </c>
      <c r="L3653" s="444">
        <f t="shared" ca="1" si="172"/>
        <v>63262921252.178635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63262921252.178635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263595505.21741098</v>
      </c>
      <c r="L3654" s="444">
        <f t="shared" ca="1" si="172"/>
        <v>63526516757.396042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63526516757.396042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264693819.82248351</v>
      </c>
      <c r="L3655" s="444">
        <f t="shared" ca="1" si="172"/>
        <v>63791210577.218529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63791210577.218529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265796710.7384105</v>
      </c>
      <c r="L3656" s="444">
        <f t="shared" ca="1" si="172"/>
        <v>64057007287.95694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64057007287.95694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266904197.03315392</v>
      </c>
      <c r="L3657" s="444">
        <f t="shared" ca="1" si="172"/>
        <v>64323911484.990097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64323911484.990097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268016297.85412538</v>
      </c>
      <c r="L3658" s="444">
        <f t="shared" ca="1" si="172"/>
        <v>64591927782.844223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64591927782.844223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269133032.42851758</v>
      </c>
      <c r="L3659" s="444">
        <f t="shared" ca="1" si="172"/>
        <v>64861060815.272743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64861060815.272743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270254420.06363642</v>
      </c>
      <c r="L3660" s="444">
        <f t="shared" ca="1" si="172"/>
        <v>65131315235.33638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65131315235.33638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271380480.14723492</v>
      </c>
      <c r="L3661" s="444">
        <f t="shared" ca="1" si="172"/>
        <v>65402695715.483612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65402695715.483612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272511232.14784837</v>
      </c>
      <c r="L3662" s="444">
        <f t="shared" ca="1" si="172"/>
        <v>65675206947.631462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65675206947.631462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273646695.61513108</v>
      </c>
      <c r="L3663" s="444">
        <f t="shared" ca="1" si="172"/>
        <v>65948853643.24659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65948853643.24659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274786890.18019414</v>
      </c>
      <c r="L3664" s="444">
        <f t="shared" ca="1" si="172"/>
        <v>66223640533.426781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66223640533.426781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275931835.55594486</v>
      </c>
      <c r="L3665" s="444">
        <f t="shared" ca="1" si="172"/>
        <v>66499572368.982727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66499572368.982727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277081551.53742802</v>
      </c>
      <c r="L3666" s="444">
        <f t="shared" ca="1" si="172"/>
        <v>66776653920.520157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66776653920.520157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278236058.00216728</v>
      </c>
      <c r="L3667" s="444">
        <f t="shared" ca="1" si="172"/>
        <v>67054889978.522324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67054889978.522324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279395374.91050971</v>
      </c>
      <c r="L3668" s="444">
        <f t="shared" ca="1" si="172"/>
        <v>67334285353.432831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67334285353.432831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280559522.30597013</v>
      </c>
      <c r="L3669" s="444">
        <f t="shared" ca="1" si="172"/>
        <v>67614844875.7388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67614844875.7388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281728520.31557834</v>
      </c>
      <c r="L3670" s="444">
        <f t="shared" ca="1" si="172"/>
        <v>67896573396.054375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67896573396.054375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282902389.15022653</v>
      </c>
      <c r="L3671" s="444">
        <f t="shared" ca="1" si="172"/>
        <v>68179475785.204597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68179475785.204597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284081149.10501915</v>
      </c>
      <c r="L3672" s="444">
        <f t="shared" ca="1" si="172"/>
        <v>68463556934.309616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68463556934.309616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285264820.55962342</v>
      </c>
      <c r="L3673" s="444">
        <f t="shared" ca="1" si="172"/>
        <v>68748821754.869232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68748821754.869232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286453423.97862178</v>
      </c>
      <c r="L3674" s="444">
        <f t="shared" ca="1" si="172"/>
        <v>69035275178.847855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69035275178.847855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287646979.91186607</v>
      </c>
      <c r="L3675" s="444">
        <f t="shared" ca="1" si="172"/>
        <v>69322922158.75972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69322922158.75972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288845508.99483216</v>
      </c>
      <c r="L3676" s="444">
        <f t="shared" ca="1" si="172"/>
        <v>69611767667.754547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69611767667.754547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290049031.94897729</v>
      </c>
      <c r="L3677" s="444">
        <f t="shared" ca="1" si="172"/>
        <v>69901816699.703522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69901816699.703522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291257569.58209801</v>
      </c>
      <c r="L3678" s="444">
        <f t="shared" ca="1" si="172"/>
        <v>70193074269.285614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70193074269.285614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292471142.78869003</v>
      </c>
      <c r="L3679" s="444">
        <f t="shared" ca="1" si="172"/>
        <v>70485545412.07431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70485545412.07431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293689772.5503096</v>
      </c>
      <c r="L3680" s="444">
        <f t="shared" ca="1" si="172"/>
        <v>70779235184.624619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70779235184.624619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294913479.93593591</v>
      </c>
      <c r="L3681" s="444">
        <f t="shared" ca="1" si="172"/>
        <v>71074148664.560547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71074148664.560547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296142286.10233563</v>
      </c>
      <c r="L3682" s="444">
        <f t="shared" ca="1" si="172"/>
        <v>71370290950.662888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71370290950.662888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297376212.29442871</v>
      </c>
      <c r="L3683" s="444">
        <f t="shared" ca="1" si="172"/>
        <v>71667667162.957321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71667667162.957321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298615279.8456555</v>
      </c>
      <c r="L3684" s="444">
        <f t="shared" ca="1" si="172"/>
        <v>71966282442.802979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71966282442.802979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299859510.17834574</v>
      </c>
      <c r="L3685" s="444">
        <f t="shared" ca="1" si="172"/>
        <v>72266141952.981323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72266141952.981323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301108924.80408883</v>
      </c>
      <c r="L3686" s="444">
        <f t="shared" ca="1" si="172"/>
        <v>72567250877.785416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72567250877.785416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302363545.32410592</v>
      </c>
      <c r="L3687" s="444">
        <f t="shared" ca="1" si="172"/>
        <v>72869614423.109528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72869614423.109528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303623393.42962301</v>
      </c>
      <c r="L3688" s="444">
        <f t="shared" ca="1" si="172"/>
        <v>73173237816.539154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73173237816.539154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304888490.90224648</v>
      </c>
      <c r="L3689" s="444">
        <f t="shared" ca="1" si="172"/>
        <v>73478126307.441406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73478126307.441406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306158859.61433917</v>
      </c>
      <c r="L3690" s="444">
        <f t="shared" ca="1" si="172"/>
        <v>73784285167.05574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73784285167.05574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307434521.52939892</v>
      </c>
      <c r="L3691" s="444">
        <f t="shared" ca="1" si="172"/>
        <v>74091719688.585144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74091719688.585144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308715498.70243812</v>
      </c>
      <c r="L3692" s="444">
        <f t="shared" ca="1" si="172"/>
        <v>74400435187.287582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74400435187.287582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310001813.28036493</v>
      </c>
      <c r="L3693" s="444">
        <f t="shared" ca="1" si="172"/>
        <v>74710437000.567947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74710437000.567947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311293487.50236642</v>
      </c>
      <c r="L3694" s="444">
        <f t="shared" ca="1" si="172"/>
        <v>75021730488.070313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75021730488.070313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312590543.70029294</v>
      </c>
      <c r="L3695" s="444">
        <f t="shared" ca="1" si="172"/>
        <v>75334321031.770599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75334321031.770599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313893004.29904413</v>
      </c>
      <c r="L3696" s="444">
        <f t="shared" ca="1" si="172"/>
        <v>75648214036.069641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75648214036.069641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315200891.81695682</v>
      </c>
      <c r="L3697" s="444">
        <f t="shared" ca="1" si="172"/>
        <v>75963414927.886597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75963414927.886597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316514228.86619413</v>
      </c>
      <c r="L3698" s="444">
        <f t="shared" ca="1" si="172"/>
        <v>76279929156.752792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76279929156.752792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317833038.15313661</v>
      </c>
      <c r="L3699" s="444">
        <f t="shared" ca="1" si="172"/>
        <v>76597762194.90593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76597762194.90593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319157342.47877473</v>
      </c>
      <c r="L3700" s="444">
        <f t="shared" ca="1" si="172"/>
        <v>76916919537.384705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76916919537.384705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320487164.73910296</v>
      </c>
      <c r="L3701" s="444">
        <f t="shared" ca="1" si="172"/>
        <v>77237406702.12381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77237406702.12381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321822527.92551589</v>
      </c>
      <c r="L3702" s="444">
        <f t="shared" ca="1" si="172"/>
        <v>77559229230.049332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77559229230.049332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323163455.12520552</v>
      </c>
      <c r="L3703" s="444">
        <f t="shared" ca="1" si="172"/>
        <v>77882392685.17453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77882392685.17453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324509969.52156055</v>
      </c>
      <c r="L3704" s="444">
        <f t="shared" ca="1" si="172"/>
        <v>78206902654.696091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78206902654.696091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325862094.39456701</v>
      </c>
      <c r="L3705" s="444">
        <f t="shared" ca="1" si="172"/>
        <v>78532764749.090652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78532764749.090652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327219853.12121105</v>
      </c>
      <c r="L3706" s="444">
        <f t="shared" ca="1" si="172"/>
        <v>78859984602.211868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78859984602.211868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328583269.17588276</v>
      </c>
      <c r="L3707" s="444">
        <f t="shared" ca="1" si="172"/>
        <v>79188567871.387756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79188567871.387756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329952366.13078231</v>
      </c>
      <c r="L3708" s="444">
        <f t="shared" ca="1" si="172"/>
        <v>79518520237.518539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79518520237.518539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331327167.65632725</v>
      </c>
      <c r="L3709" s="444">
        <f t="shared" ca="1" si="172"/>
        <v>79849847405.174866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79849847405.174866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332707697.52156192</v>
      </c>
      <c r="L3710" s="444">
        <f t="shared" ca="1" si="172"/>
        <v>80182555102.696426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80182555102.696426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334093979.59456843</v>
      </c>
      <c r="L3711" s="444">
        <f t="shared" ca="1" si="172"/>
        <v>80516649082.291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80516649082.291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335486037.84287918</v>
      </c>
      <c r="L3712" s="444">
        <f t="shared" ca="1" si="172"/>
        <v>80852135120.133881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80852135120.133881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336883896.33389115</v>
      </c>
      <c r="L3713" s="444">
        <f t="shared" ca="1" si="172"/>
        <v>81189019016.467773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81189019016.467773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338287579.23528236</v>
      </c>
      <c r="L3714" s="444">
        <f t="shared" ca="1" si="172"/>
        <v>81527306595.703049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81527306595.703049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339697110.81542939</v>
      </c>
      <c r="L3715" s="444">
        <f t="shared" ca="1" si="172"/>
        <v>81867003706.518478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81867003706.518478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341112515.44382697</v>
      </c>
      <c r="L3716" s="444">
        <f t="shared" ca="1" si="172"/>
        <v>82208116221.962311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82208116221.962311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342533817.59150964</v>
      </c>
      <c r="L3717" s="444">
        <f t="shared" ca="1" si="172"/>
        <v>82550650039.553818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82550650039.553818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343961041.83147424</v>
      </c>
      <c r="L3718" s="444">
        <f t="shared" ca="1" si="172"/>
        <v>82894611081.385284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82894611081.385284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345394212.83910537</v>
      </c>
      <c r="L3719" s="444">
        <f t="shared" ca="1" si="172"/>
        <v>83240005294.224396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83240005294.224396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346833355.39260167</v>
      </c>
      <c r="L3720" s="444">
        <f t="shared" ca="1" si="172"/>
        <v>83586838649.617004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83586838649.617004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348278494.3734042</v>
      </c>
      <c r="L3721" s="444">
        <f t="shared" ca="1" si="172"/>
        <v>83935117143.990402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83935117143.990402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349729654.76662666</v>
      </c>
      <c r="L3722" s="444">
        <f t="shared" ca="1" si="172"/>
        <v>84284846798.757034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84284846798.757034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351186861.66148764</v>
      </c>
      <c r="L3723" s="444">
        <f t="shared" ca="1" si="172"/>
        <v>84636033660.418518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84636033660.418518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352650140.25174379</v>
      </c>
      <c r="L3724" s="444">
        <f t="shared" ca="1" si="172"/>
        <v>84988683800.670258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84988683800.670258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354119515.83612609</v>
      </c>
      <c r="L3725" s="444">
        <f t="shared" ca="1" si="172"/>
        <v>85342803316.506378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85342803316.506378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355595013.81877655</v>
      </c>
      <c r="L3726" s="444">
        <f t="shared" ca="1" si="172"/>
        <v>85698398330.32515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85698398330.32515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357076659.70968813</v>
      </c>
      <c r="L3727" s="444">
        <f t="shared" ca="1" si="172"/>
        <v>86055474990.034836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86055474990.034836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358564479.12514514</v>
      </c>
      <c r="L3728" s="444">
        <f t="shared" ca="1" si="172"/>
        <v>86414039469.159988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86414039469.159988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360058497.78816664</v>
      </c>
      <c r="L3729" s="444">
        <f t="shared" ca="1" si="172"/>
        <v>86774097966.948151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86774097966.948151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361558741.52895063</v>
      </c>
      <c r="L3730" s="444">
        <f t="shared" ca="1" si="172"/>
        <v>87135656708.477097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87135656708.477097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363065236.28532124</v>
      </c>
      <c r="L3731" s="444">
        <f t="shared" ca="1" si="172"/>
        <v>87498721944.762421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87498721944.762421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364578008.10317677</v>
      </c>
      <c r="L3732" s="444">
        <f t="shared" ca="1" si="172"/>
        <v>87863299952.865601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87863299952.865601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366097083.13694</v>
      </c>
      <c r="L3733" s="444">
        <f t="shared" ca="1" si="172"/>
        <v>88229397036.002533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88229397036.002533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367622487.65001053</v>
      </c>
      <c r="L3734" s="444">
        <f t="shared" ca="1" si="172"/>
        <v>88597019523.652542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88597019523.652542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369154248.01521891</v>
      </c>
      <c r="L3735" s="444">
        <f t="shared" ca="1" si="172"/>
        <v>88966173771.667755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88966173771.667755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370692390.71528232</v>
      </c>
      <c r="L3736" s="444">
        <f t="shared" ca="1" si="172"/>
        <v>89336866162.383041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89336866162.383041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372236942.34326267</v>
      </c>
      <c r="L3737" s="444">
        <f t="shared" ca="1" si="172"/>
        <v>89709103104.726303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89709103104.726303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373787929.60302627</v>
      </c>
      <c r="L3738" s="444">
        <f t="shared" ca="1" si="172"/>
        <v>90082891034.32933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90082891034.32933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375345379.30970556</v>
      </c>
      <c r="L3739" s="444">
        <f t="shared" ca="1" si="172"/>
        <v>90458236413.639038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90458236413.639038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376909318.39016265</v>
      </c>
      <c r="L3740" s="444">
        <f t="shared" ca="1" si="172"/>
        <v>90835145732.029205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90835145732.029205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378479773.88345504</v>
      </c>
      <c r="L3741" s="444">
        <f t="shared" ca="1" si="172"/>
        <v>91213625505.912659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91213625505.912659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380056772.94130272</v>
      </c>
      <c r="L3742" s="444">
        <f t="shared" ca="1" si="172"/>
        <v>91593682278.853958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91593682278.853958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381640342.82855815</v>
      </c>
      <c r="L3743" s="444">
        <f t="shared" ca="1" si="172"/>
        <v>91975322621.68251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91975322621.68251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383230510.92367715</v>
      </c>
      <c r="L3744" s="444">
        <f t="shared" ca="1" si="172"/>
        <v>92358553132.606186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92358553132.606186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384827304.71919245</v>
      </c>
      <c r="L3745" s="444">
        <f t="shared" ca="1" si="172"/>
        <v>92743380437.325378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92743380437.325378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386430751.82218909</v>
      </c>
      <c r="L3746" s="444">
        <f t="shared" ca="1" si="172"/>
        <v>93129811189.147568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93129811189.147568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388040879.95478153</v>
      </c>
      <c r="L3747" s="444">
        <f t="shared" ca="1" si="172"/>
        <v>93517852069.102356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93517852069.102356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389657716.95459312</v>
      </c>
      <c r="L3748" s="444">
        <f t="shared" ca="1" si="172"/>
        <v>93907509786.056946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93907509786.056946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391281290.77523726</v>
      </c>
      <c r="L3749" s="444">
        <f t="shared" ca="1" si="172"/>
        <v>94298791076.832184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94298791076.832184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392911629.48680079</v>
      </c>
      <c r="L3750" s="444">
        <f t="shared" ca="1" si="172"/>
        <v>94691702706.318985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94691702706.318985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394548761.2763291</v>
      </c>
      <c r="L3751" s="444">
        <f t="shared" ca="1" si="172"/>
        <v>95086251467.595322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95086251467.595322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396192714.44831383</v>
      </c>
      <c r="L3752" s="444">
        <f t="shared" ca="1" si="172"/>
        <v>95482444182.04364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95482444182.04364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397843517.42518181</v>
      </c>
      <c r="L3753" s="444">
        <f t="shared" ca="1" si="172"/>
        <v>95880287699.468826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95880287699.468826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399501198.74778676</v>
      </c>
      <c r="L3754" s="444">
        <f t="shared" ca="1" si="172"/>
        <v>96279788898.216614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96279788898.216614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401165787.07590258</v>
      </c>
      <c r="L3755" s="444">
        <f t="shared" ca="1" si="172"/>
        <v>96680954685.292511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96680954685.292511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402837311.1887188</v>
      </c>
      <c r="L3756" s="444">
        <f t="shared" ca="1" si="172"/>
        <v>97083791996.481232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97083791996.481232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404515799.98533845</v>
      </c>
      <c r="L3757" s="444">
        <f t="shared" ca="1" si="172"/>
        <v>97488307796.466568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97488307796.466568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406201282.48527735</v>
      </c>
      <c r="L3758" s="444">
        <f t="shared" ca="1" si="172"/>
        <v>97894509078.951843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97894509078.951843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407893787.82896602</v>
      </c>
      <c r="L3759" s="444">
        <f t="shared" ca="1" si="172"/>
        <v>98302402866.780807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98302402866.780807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409593345.27825338</v>
      </c>
      <c r="L3760" s="444">
        <f t="shared" ca="1" si="172"/>
        <v>98711996212.059067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98711996212.059067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411299984.21691275</v>
      </c>
      <c r="L3761" s="444">
        <f t="shared" ca="1" si="172"/>
        <v>99123296196.275986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99123296196.275986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413013734.15114993</v>
      </c>
      <c r="L3762" s="444">
        <f t="shared" ca="1" si="172"/>
        <v>99536309930.427139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99536309930.427139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414734624.71011305</v>
      </c>
      <c r="L3763" s="444">
        <f t="shared" ca="1" si="172"/>
        <v>99951044555.137253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99951044555.137253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416462685.64640522</v>
      </c>
      <c r="L3764" s="444">
        <f t="shared" ca="1" si="172"/>
        <v>100367507240.78366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100367507240.78366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418197946.83659858</v>
      </c>
      <c r="L3765" s="444">
        <f t="shared" ca="1" si="172"/>
        <v>100785705187.62025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100785705187.62025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419940438.28175104</v>
      </c>
      <c r="L3766" s="444">
        <f t="shared" ca="1" si="172"/>
        <v>101205645625.90201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101205645625.90201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421690190.10792506</v>
      </c>
      <c r="L3767" s="444">
        <f t="shared" ca="1" si="172"/>
        <v>101627335816.00993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101627335816.00993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423447232.56670803</v>
      </c>
      <c r="L3768" s="444">
        <f t="shared" ca="1" si="172"/>
        <v>102050783048.57664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102050783048.57664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425211596.03573602</v>
      </c>
      <c r="L3769" s="444">
        <f t="shared" ca="1" si="172"/>
        <v>102475994644.61238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102475994644.61238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426983311.01921827</v>
      </c>
      <c r="L3770" s="444">
        <f t="shared" ca="1" si="172"/>
        <v>102902977955.63159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102902977955.63159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428762408.14846498</v>
      </c>
      <c r="L3771" s="444">
        <f t="shared" ca="1" si="172"/>
        <v>103331740363.78006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103331740363.78006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430548918.18241692</v>
      </c>
      <c r="L3772" s="444">
        <f t="shared" ca="1" si="172"/>
        <v>103762289281.96248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103762289281.96248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432342872.00817698</v>
      </c>
      <c r="L3773" s="444">
        <f t="shared" ca="1" si="172"/>
        <v>104194632153.97066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104194632153.97066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434144300.6415444</v>
      </c>
      <c r="L3774" s="444">
        <f t="shared" ca="1" si="172"/>
        <v>104628776454.6122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104628776454.6122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435953235.2275508</v>
      </c>
      <c r="L3775" s="444">
        <f t="shared" ca="1" si="172"/>
        <v>105064729689.83975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105064729689.83975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437769707.04099894</v>
      </c>
      <c r="L3776" s="444">
        <f t="shared" ca="1" si="172"/>
        <v>105502499396.88075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105502499396.88075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439593747.48700315</v>
      </c>
      <c r="L3777" s="444">
        <f t="shared" ca="1" si="172"/>
        <v>105942093144.36775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105942093144.36775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441425388.10153228</v>
      </c>
      <c r="L3778" s="444">
        <f t="shared" ca="1" si="172"/>
        <v>106383518532.46928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106383518532.46928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443264660.55195534</v>
      </c>
      <c r="L3779" s="444">
        <f t="shared" ca="1" si="172"/>
        <v>106826783193.02124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106826783193.02124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445111596.6375885</v>
      </c>
      <c r="L3780" s="444">
        <f t="shared" ca="1" si="172"/>
        <v>107271894789.65883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107271894789.65883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446966228.29024512</v>
      </c>
      <c r="L3781" s="444">
        <f t="shared" ca="1" si="172"/>
        <v>107718861017.94908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107718861017.94908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448828587.57478786</v>
      </c>
      <c r="L3782" s="444">
        <f t="shared" ca="1" si="172"/>
        <v>108167689605.52386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108167689605.52386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450698706.68968284</v>
      </c>
      <c r="L3783" s="444">
        <f t="shared" ca="1" si="172"/>
        <v>108618388312.21355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108618388312.21355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452576617.96755648</v>
      </c>
      <c r="L3784" s="444">
        <f t="shared" ca="1" si="172"/>
        <v>109070964930.18111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109070964930.18111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454462353.87575465</v>
      </c>
      <c r="L3785" s="444">
        <f t="shared" ca="1" si="172"/>
        <v>109525427284.05685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109525427284.05685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456355947.01690358</v>
      </c>
      <c r="L3786" s="444">
        <f t="shared" ca="1" si="172"/>
        <v>109981783231.07376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109981783231.07376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458257430.12947404</v>
      </c>
      <c r="L3787" s="444">
        <f t="shared" ca="1" si="172"/>
        <v>110440040661.20323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110440040661.20323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460166836.08834678</v>
      </c>
      <c r="L3788" s="444">
        <f t="shared" ca="1" si="172"/>
        <v>110900207497.29158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110900207497.29158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462084197.90538156</v>
      </c>
      <c r="L3789" s="444">
        <f t="shared" ca="1" si="172"/>
        <v>111362291695.19696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111362291695.19696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464009548.72998732</v>
      </c>
      <c r="L3790" s="444">
        <f t="shared" ca="1" si="172"/>
        <v>111826301243.92694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111826301243.92694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465942921.84969556</v>
      </c>
      <c r="L3791" s="444">
        <f t="shared" ca="1" si="172"/>
        <v>112292244165.77664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112292244165.77664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467884350.690736</v>
      </c>
      <c r="L3792" s="444">
        <f t="shared" ca="1" si="172"/>
        <v>112760128516.46738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112760128516.46738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469833868.81861407</v>
      </c>
      <c r="L3793" s="444">
        <f t="shared" ca="1" si="172"/>
        <v>113229962385.286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113229962385.286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471791509.93869168</v>
      </c>
      <c r="L3794" s="444">
        <f t="shared" ca="1" si="172"/>
        <v>113701753895.22469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113701753895.22469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473757307.89676958</v>
      </c>
      <c r="L3795" s="444">
        <f t="shared" ca="1" si="172"/>
        <v>114175511203.12146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114175511203.12146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475731296.67967278</v>
      </c>
      <c r="L3796" s="444">
        <f t="shared" ca="1" si="172"/>
        <v>114651242499.80113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114651242499.80113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477713510.41583806</v>
      </c>
      <c r="L3797" s="444">
        <f t="shared" ca="1" si="172"/>
        <v>115128956010.21696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115128956010.21696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479703983.37590396</v>
      </c>
      <c r="L3798" s="444">
        <f t="shared" ca="1" si="172"/>
        <v>115608659993.59286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115608659993.59286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481702749.97330368</v>
      </c>
      <c r="L3799" s="444">
        <f t="shared" ca="1" si="172"/>
        <v>116090362743.56616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116090362743.56616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483709844.76485902</v>
      </c>
      <c r="L3800" s="444">
        <f t="shared" ca="1" si="172"/>
        <v>116574072588.33102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116574072588.33102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485725302.45137918</v>
      </c>
      <c r="L3801" s="444">
        <f t="shared" ca="1" si="172"/>
        <v>117059797890.78241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117059797890.78241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487749157.87826002</v>
      </c>
      <c r="L3802" s="444">
        <f t="shared" ca="1" si="172"/>
        <v>117547547048.66068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117547547048.66068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489781446.0360862</v>
      </c>
      <c r="L3803" s="444">
        <f t="shared" ca="1" si="172"/>
        <v>118037328494.69676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118037328494.69676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491822202.0612365</v>
      </c>
      <c r="L3804" s="444">
        <f t="shared" ca="1" si="172"/>
        <v>118529150696.758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118529150696.758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493871461.23649156</v>
      </c>
      <c r="L3805" s="444">
        <f t="shared" ca="1" si="172"/>
        <v>119023022157.99449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119023022157.99449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495929258.99164367</v>
      </c>
      <c r="L3806" s="444">
        <f t="shared" ca="1" si="172"/>
        <v>119518951416.98613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119518951416.98613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497995630.90410888</v>
      </c>
      <c r="L3807" s="444">
        <f t="shared" ca="1" si="172"/>
        <v>120016947047.89024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120016947047.89024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500070612.6995427</v>
      </c>
      <c r="L3808" s="444">
        <f t="shared" ca="1" si="172"/>
        <v>120517017660.58978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120517017660.58978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502154240.25245744</v>
      </c>
      <c r="L3809" s="444">
        <f t="shared" ca="1" si="172"/>
        <v>121019171900.84224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121019171900.84224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504246549.5868426</v>
      </c>
      <c r="L3810" s="444">
        <f t="shared" ca="1" si="172"/>
        <v>121523418450.42908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121523418450.42908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506347576.87678772</v>
      </c>
      <c r="L3811" s="444">
        <f t="shared" ca="1" si="172"/>
        <v>122029766027.30586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122029766027.30586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508457358.44710773</v>
      </c>
      <c r="L3812" s="444">
        <f t="shared" ca="1" si="172"/>
        <v>122538223385.75298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122538223385.75298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510575930.77397072</v>
      </c>
      <c r="L3813" s="444">
        <f t="shared" ca="1" si="172"/>
        <v>123048799316.52695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123048799316.52695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512703330.48552889</v>
      </c>
      <c r="L3814" s="444">
        <f t="shared" ca="1" si="172"/>
        <v>123561502647.01248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123561502647.01248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514839594.36255199</v>
      </c>
      <c r="L3815" s="444">
        <f t="shared" ca="1" si="172"/>
        <v>124076342241.37503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124076342241.37503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516984759.33906263</v>
      </c>
      <c r="L3816" s="444">
        <f t="shared" ca="1" si="172"/>
        <v>124593327000.7141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124593327000.7141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519138862.5029754</v>
      </c>
      <c r="L3817" s="444">
        <f t="shared" ca="1" si="172"/>
        <v>125112465863.21707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125112465863.21707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521301941.0967378</v>
      </c>
      <c r="L3818" s="444">
        <f t="shared" ca="1" si="172"/>
        <v>125633767804.31381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125633767804.31381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523474032.5179742</v>
      </c>
      <c r="L3819" s="444">
        <f t="shared" ca="1" si="172"/>
        <v>126157241836.83179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126157241836.83179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525655174.32013237</v>
      </c>
      <c r="L3820" s="444">
        <f t="shared" ca="1" si="172"/>
        <v>126682897011.15192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126682897011.15192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527845404.21313292</v>
      </c>
      <c r="L3821" s="444">
        <f t="shared" ca="1" si="172"/>
        <v>127210742415.36505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127210742415.36505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530044760.06402099</v>
      </c>
      <c r="L3822" s="444">
        <f t="shared" ca="1" si="172"/>
        <v>127740787175.42908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127740787175.42908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532253279.89762115</v>
      </c>
      <c r="L3823" s="444">
        <f t="shared" ca="1" si="172"/>
        <v>128273040455.32669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128273040455.32669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534471001.89719456</v>
      </c>
      <c r="L3824" s="444">
        <f t="shared" ca="1" si="172"/>
        <v>128807511457.22389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128807511457.22389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536697964.40509957</v>
      </c>
      <c r="L3825" s="444">
        <f t="shared" ca="1" si="172"/>
        <v>129344209421.629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129344209421.629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538934205.92345405</v>
      </c>
      <c r="L3826" s="444">
        <f t="shared" ca="1" si="172"/>
        <v>129883143627.55244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129883143627.55244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541179765.11480188</v>
      </c>
      <c r="L3827" s="444">
        <f t="shared" ca="1" si="172"/>
        <v>130424323392.66725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130424323392.66725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543434680.80278015</v>
      </c>
      <c r="L3828" s="444">
        <f t="shared" ca="1" si="172"/>
        <v>130967758073.47003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130967758073.47003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545698991.97279179</v>
      </c>
      <c r="L3829" s="444">
        <f t="shared" ca="1" si="172"/>
        <v>131513457065.44283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131513457065.44283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547972737.77267838</v>
      </c>
      <c r="L3830" s="444">
        <f t="shared" ca="1" si="172"/>
        <v>132061429803.2155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132061429803.2155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550255957.51339793</v>
      </c>
      <c r="L3831" s="444">
        <f t="shared" ca="1" si="172"/>
        <v>132611685760.7289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132611685760.7289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552548690.66970372</v>
      </c>
      <c r="L3832" s="444">
        <f t="shared" ca="1" si="172"/>
        <v>133164234451.39861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133164234451.39861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554850976.88082755</v>
      </c>
      <c r="L3833" s="444">
        <f t="shared" ref="L3833:L4087" ca="1" si="177">I3833-J3833+K3833</f>
        <v>133719085428.27943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133719085428.27943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557162855.95116425</v>
      </c>
      <c r="L3834" s="444">
        <f t="shared" ca="1" si="177"/>
        <v>134276248284.23059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134276248284.23059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559484367.85096073</v>
      </c>
      <c r="L3835" s="444">
        <f t="shared" ca="1" si="177"/>
        <v>134835732652.08156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134835732652.08156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561815552.71700644</v>
      </c>
      <c r="L3836" s="444">
        <f t="shared" ca="1" si="177"/>
        <v>135397548204.79857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135397548204.79857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564156450.85332739</v>
      </c>
      <c r="L3837" s="444">
        <f t="shared" ca="1" si="177"/>
        <v>135961704655.6519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135961704655.6519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566507102.73188293</v>
      </c>
      <c r="L3838" s="444">
        <f t="shared" ca="1" si="177"/>
        <v>136528211758.38379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136528211758.38379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568867548.99326575</v>
      </c>
      <c r="L3839" s="444">
        <f t="shared" ca="1" si="177"/>
        <v>137097079307.37706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137097079307.37706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571237830.44740438</v>
      </c>
      <c r="L3840" s="444">
        <f t="shared" ca="1" si="177"/>
        <v>137668317137.82446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137668317137.82446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573617988.07426858</v>
      </c>
      <c r="L3841" s="444">
        <f t="shared" ca="1" si="177"/>
        <v>138241935125.89874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138241935125.89874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576008063.02457809</v>
      </c>
      <c r="L3842" s="444">
        <f t="shared" ca="1" si="177"/>
        <v>138817943188.92331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138817943188.92331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578408096.6205138</v>
      </c>
      <c r="L3843" s="444">
        <f t="shared" ca="1" si="177"/>
        <v>139396351285.54382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139396351285.54382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580818130.35643256</v>
      </c>
      <c r="L3844" s="444">
        <f t="shared" ca="1" si="177"/>
        <v>139977169415.90027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139977169415.90027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583238205.89958441</v>
      </c>
      <c r="L3845" s="444">
        <f t="shared" ca="1" si="177"/>
        <v>140560407621.79987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140560407621.79987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585668365.09083271</v>
      </c>
      <c r="L3846" s="444">
        <f t="shared" ca="1" si="177"/>
        <v>141146075986.89069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141146075986.89069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588108649.94537783</v>
      </c>
      <c r="L3847" s="444">
        <f t="shared" ca="1" si="177"/>
        <v>141734184636.83606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141734184636.83606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590559102.65348363</v>
      </c>
      <c r="L3848" s="444">
        <f t="shared" ca="1" si="177"/>
        <v>142324743739.48953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142324743739.48953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593019765.58120632</v>
      </c>
      <c r="L3849" s="444">
        <f t="shared" ca="1" si="177"/>
        <v>142917763505.07074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142917763505.07074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595490681.27112806</v>
      </c>
      <c r="L3850" s="444">
        <f t="shared" ca="1" si="177"/>
        <v>143513254186.34186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143513254186.34186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597971892.44309103</v>
      </c>
      <c r="L3851" s="444">
        <f t="shared" ca="1" si="177"/>
        <v>144111226078.78494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144111226078.78494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600463441.9949373</v>
      </c>
      <c r="L3852" s="444">
        <f t="shared" ca="1" si="177"/>
        <v>144711689520.77988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144711689520.77988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602965373.00324953</v>
      </c>
      <c r="L3853" s="444">
        <f t="shared" ca="1" si="177"/>
        <v>145314654893.78311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145314654893.78311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605477728.7240963</v>
      </c>
      <c r="L3854" s="444">
        <f t="shared" ca="1" si="177"/>
        <v>145920132622.5072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145920132622.5072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608000552.59378004</v>
      </c>
      <c r="L3855" s="444">
        <f t="shared" ca="1" si="177"/>
        <v>146528133175.10098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146528133175.10098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610533888.22958744</v>
      </c>
      <c r="L3856" s="444">
        <f t="shared" ca="1" si="177"/>
        <v>147138667063.33057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147138667063.33057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613077779.43054402</v>
      </c>
      <c r="L3857" s="444">
        <f t="shared" ca="1" si="177"/>
        <v>147751744842.76111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147751744842.76111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615632270.17817128</v>
      </c>
      <c r="L3858" s="444">
        <f t="shared" ca="1" si="177"/>
        <v>148367377112.93927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148367377112.93927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618197404.63724697</v>
      </c>
      <c r="L3859" s="444">
        <f t="shared" ca="1" si="177"/>
        <v>148985574517.57651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148985574517.57651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620773227.15656877</v>
      </c>
      <c r="L3860" s="444">
        <f t="shared" ca="1" si="177"/>
        <v>149606347744.73306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149606347744.73306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623359782.26972103</v>
      </c>
      <c r="L3861" s="444">
        <f t="shared" ca="1" si="177"/>
        <v>150229707527.00278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150229707527.00278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625957114.69584489</v>
      </c>
      <c r="L3862" s="444">
        <f t="shared" ca="1" si="177"/>
        <v>150855664641.69861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150855664641.69861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628565269.34041083</v>
      </c>
      <c r="L3863" s="444">
        <f t="shared" ca="1" si="177"/>
        <v>151484229911.03903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151484229911.03903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631184291.29599595</v>
      </c>
      <c r="L3864" s="444">
        <f t="shared" ca="1" si="177"/>
        <v>152115414202.33502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152115414202.33502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633814225.84306264</v>
      </c>
      <c r="L3865" s="444">
        <f t="shared" ca="1" si="177"/>
        <v>152749228428.17807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152749228428.17807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636455118.45074201</v>
      </c>
      <c r="L3866" s="444">
        <f t="shared" ca="1" si="177"/>
        <v>153385683546.62881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153385683546.62881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639107014.77762008</v>
      </c>
      <c r="L3867" s="444">
        <f t="shared" ca="1" si="177"/>
        <v>154024790561.40643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154024790561.40643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641769960.67252684</v>
      </c>
      <c r="L3868" s="444">
        <f t="shared" ca="1" si="177"/>
        <v>154666560522.07895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154666560522.07895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644444002.17532897</v>
      </c>
      <c r="L3869" s="444">
        <f t="shared" ca="1" si="177"/>
        <v>155311004524.25427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155311004524.25427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647129185.51772618</v>
      </c>
      <c r="L3870" s="444">
        <f t="shared" ca="1" si="177"/>
        <v>155958133709.772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155958133709.772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649825557.12405002</v>
      </c>
      <c r="L3871" s="444">
        <f t="shared" ca="1" si="177"/>
        <v>156607959266.89606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156607959266.89606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652533163.61206686</v>
      </c>
      <c r="L3872" s="444">
        <f t="shared" ca="1" si="177"/>
        <v>157260492430.50812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157260492430.50812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655252051.79378378</v>
      </c>
      <c r="L3873" s="444">
        <f t="shared" ca="1" si="177"/>
        <v>157915744482.30191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157915744482.30191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657982268.67625797</v>
      </c>
      <c r="L3874" s="444">
        <f t="shared" ca="1" si="177"/>
        <v>158573726750.97818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158573726750.97818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660723861.46240902</v>
      </c>
      <c r="L3875" s="444">
        <f t="shared" ca="1" si="177"/>
        <v>159234450612.44058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159234450612.44058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663476877.55183578</v>
      </c>
      <c r="L3876" s="444">
        <f t="shared" ca="1" si="177"/>
        <v>159897927489.99243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159897927489.99243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666241364.54163516</v>
      </c>
      <c r="L3877" s="444">
        <f t="shared" ca="1" si="177"/>
        <v>160564168854.53406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160564168854.53406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669017370.22722518</v>
      </c>
      <c r="L3878" s="444">
        <f t="shared" ca="1" si="177"/>
        <v>161233186224.76129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161233186224.76129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671804942.60317206</v>
      </c>
      <c r="L3879" s="444">
        <f t="shared" ca="1" si="177"/>
        <v>161904991167.36447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161904991167.36447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674604129.86401868</v>
      </c>
      <c r="L3880" s="444">
        <f t="shared" ca="1" si="177"/>
        <v>162579595297.22849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162579595297.22849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677414980.4051187</v>
      </c>
      <c r="L3881" s="444">
        <f t="shared" ca="1" si="177"/>
        <v>163257010277.63361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163257010277.63361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680237542.82347333</v>
      </c>
      <c r="L3882" s="444">
        <f t="shared" ca="1" si="177"/>
        <v>163937247820.45709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163937247820.45709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683071865.91857123</v>
      </c>
      <c r="L3883" s="444">
        <f t="shared" ca="1" si="177"/>
        <v>164620319686.37567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164620319686.37567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685917998.69323194</v>
      </c>
      <c r="L3884" s="444">
        <f t="shared" ca="1" si="177"/>
        <v>165306237685.06891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165306237685.06891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688775990.3544538</v>
      </c>
      <c r="L3885" s="444">
        <f t="shared" ca="1" si="177"/>
        <v>165995013675.42337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165995013675.42337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691645890.31426406</v>
      </c>
      <c r="L3886" s="444">
        <f t="shared" ca="1" si="177"/>
        <v>166686659565.73764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166686659565.73764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694527748.19057345</v>
      </c>
      <c r="L3887" s="444">
        <f t="shared" ca="1" si="177"/>
        <v>167381187313.92822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167381187313.92822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697421613.8080343</v>
      </c>
      <c r="L3888" s="444">
        <f t="shared" ca="1" si="177"/>
        <v>168078608927.73627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168078608927.73627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700327537.19890106</v>
      </c>
      <c r="L3889" s="444">
        <f t="shared" ca="1" si="177"/>
        <v>168778936464.93518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168778936464.93518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703245568.60389662</v>
      </c>
      <c r="L3890" s="444">
        <f t="shared" ca="1" si="177"/>
        <v>169482182033.53906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169482182033.53906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706175758.47307944</v>
      </c>
      <c r="L3891" s="444">
        <f t="shared" ca="1" si="177"/>
        <v>170188357792.01215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170188357792.01215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709118157.46671724</v>
      </c>
      <c r="L3892" s="444">
        <f t="shared" ca="1" si="177"/>
        <v>170897475949.47885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170897475949.47885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712072816.45616186</v>
      </c>
      <c r="L3893" s="444">
        <f t="shared" ca="1" si="177"/>
        <v>171609548765.93503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171609548765.93503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715039786.52472925</v>
      </c>
      <c r="L3894" s="444">
        <f t="shared" ca="1" si="177"/>
        <v>172324588552.45975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172324588552.45975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718019118.96858227</v>
      </c>
      <c r="L3895" s="444">
        <f t="shared" ca="1" si="177"/>
        <v>173042607671.42834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173042607671.42834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721010865.29761815</v>
      </c>
      <c r="L3896" s="444">
        <f t="shared" ca="1" si="177"/>
        <v>173763618536.72595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173763618536.72595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724015077.23635817</v>
      </c>
      <c r="L3897" s="444">
        <f t="shared" ca="1" si="177"/>
        <v>174487633613.96231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174487633613.96231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727031806.72484291</v>
      </c>
      <c r="L3898" s="444">
        <f t="shared" ca="1" si="177"/>
        <v>175214665420.68716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175214665420.68716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730061105.9195298</v>
      </c>
      <c r="L3899" s="444">
        <f t="shared" ca="1" si="177"/>
        <v>175944726526.60669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175944726526.60669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733103027.19419456</v>
      </c>
      <c r="L3900" s="444">
        <f t="shared" ca="1" si="177"/>
        <v>176677829553.80087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176677829553.80087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736157623.14083695</v>
      </c>
      <c r="L3901" s="444">
        <f t="shared" ca="1" si="177"/>
        <v>177413987176.94171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177413987176.94171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739224946.5705905</v>
      </c>
      <c r="L3902" s="444">
        <f t="shared" ca="1" si="177"/>
        <v>178153212123.5123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178153212123.5123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742305050.51463461</v>
      </c>
      <c r="L3903" s="444">
        <f t="shared" ca="1" si="177"/>
        <v>178895517174.02695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178895517174.02695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745397988.22511232</v>
      </c>
      <c r="L3904" s="444">
        <f t="shared" ca="1" si="177"/>
        <v>179640915162.25204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179640915162.25204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748503813.17605019</v>
      </c>
      <c r="L3905" s="444">
        <f t="shared" ca="1" si="177"/>
        <v>180389418975.4281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180389418975.4281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751622579.06428373</v>
      </c>
      <c r="L3906" s="444">
        <f t="shared" ca="1" si="177"/>
        <v>181141041554.49237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181141041554.49237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754754339.81038487</v>
      </c>
      <c r="L3907" s="444">
        <f t="shared" ca="1" si="177"/>
        <v>181895795894.30276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181895795894.30276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757899149.55959487</v>
      </c>
      <c r="L3908" s="444">
        <f t="shared" ca="1" si="177"/>
        <v>182653695043.86237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182653695043.86237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761057062.68275988</v>
      </c>
      <c r="L3909" s="444">
        <f t="shared" ca="1" si="177"/>
        <v>183414752106.54514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183414752106.54514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764228133.77727139</v>
      </c>
      <c r="L3910" s="444">
        <f t="shared" ca="1" si="177"/>
        <v>184178980240.32242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184178980240.32242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767412417.66801012</v>
      </c>
      <c r="L3911" s="444">
        <f t="shared" ca="1" si="177"/>
        <v>184946392657.99042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184946392657.99042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770609969.40829337</v>
      </c>
      <c r="L3912" s="444">
        <f t="shared" ca="1" si="177"/>
        <v>185717002627.39871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185717002627.39871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773820844.280828</v>
      </c>
      <c r="L3913" s="444">
        <f t="shared" ca="1" si="177"/>
        <v>186490823471.67953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186490823471.67953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777045097.79866469</v>
      </c>
      <c r="L3914" s="444">
        <f t="shared" ca="1" si="177"/>
        <v>187267868569.47821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187267868569.47821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780282785.70615923</v>
      </c>
      <c r="L3915" s="444">
        <f t="shared" ca="1" si="177"/>
        <v>188048151355.18436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188048151355.18436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783533963.97993481</v>
      </c>
      <c r="L3916" s="444">
        <f t="shared" ca="1" si="177"/>
        <v>188831685319.16431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188831685319.16431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786798688.82985127</v>
      </c>
      <c r="L3917" s="444">
        <f t="shared" ca="1" si="177"/>
        <v>189618484007.99417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189618484007.99417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790077016.69997573</v>
      </c>
      <c r="L3918" s="444">
        <f t="shared" ca="1" si="177"/>
        <v>190408561024.69415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190408561024.69415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793369004.26955891</v>
      </c>
      <c r="L3919" s="444">
        <f t="shared" ca="1" si="177"/>
        <v>191201930028.96371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191201930028.96371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796674708.45401549</v>
      </c>
      <c r="L3920" s="444">
        <f t="shared" ca="1" si="177"/>
        <v>191998604737.41772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191998604737.41772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799994186.40590715</v>
      </c>
      <c r="L3921" s="444">
        <f t="shared" ca="1" si="177"/>
        <v>192798598923.82364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192798598923.82364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803327495.51593184</v>
      </c>
      <c r="L3922" s="444">
        <f t="shared" ca="1" si="177"/>
        <v>193601926419.33957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193601926419.33957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806674693.41391492</v>
      </c>
      <c r="L3923" s="444">
        <f t="shared" ca="1" si="177"/>
        <v>194408601112.75348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194408601112.75348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810035837.96980619</v>
      </c>
      <c r="L3924" s="444">
        <f t="shared" ca="1" si="177"/>
        <v>195218636950.7233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195218636950.7233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813410987.29468036</v>
      </c>
      <c r="L3925" s="444">
        <f t="shared" ca="1" si="177"/>
        <v>196032047938.01797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196032047938.01797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816800199.74174154</v>
      </c>
      <c r="L3926" s="444">
        <f t="shared" ca="1" si="177"/>
        <v>196848848137.7597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196848848137.7597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820203533.90733206</v>
      </c>
      <c r="L3927" s="444">
        <f t="shared" ca="1" si="177"/>
        <v>197669051671.66702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197669051671.66702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823621048.63194597</v>
      </c>
      <c r="L3928" s="444">
        <f t="shared" ca="1" si="177"/>
        <v>198492672720.29898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198492672720.29898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827052803.00124574</v>
      </c>
      <c r="L3929" s="444">
        <f t="shared" ca="1" si="177"/>
        <v>199319725523.30023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199319725523.30023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830498856.34708428</v>
      </c>
      <c r="L3930" s="444">
        <f t="shared" ca="1" si="177"/>
        <v>200150224379.64731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200150224379.64731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833959268.24853039</v>
      </c>
      <c r="L3931" s="444">
        <f t="shared" ca="1" si="177"/>
        <v>200984183647.89584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200984183647.89584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837434098.53289938</v>
      </c>
      <c r="L3932" s="444">
        <f t="shared" ca="1" si="177"/>
        <v>201821617746.42874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201821617746.42874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840923407.27678645</v>
      </c>
      <c r="L3933" s="444">
        <f t="shared" ca="1" si="177"/>
        <v>202662541153.70554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202662541153.70554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844427254.80710638</v>
      </c>
      <c r="L3934" s="444">
        <f t="shared" ca="1" si="177"/>
        <v>203506968408.51263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203506968408.51263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847945701.70213592</v>
      </c>
      <c r="L3935" s="444">
        <f t="shared" ca="1" si="177"/>
        <v>204354914110.21478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204354914110.21478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851478808.79256153</v>
      </c>
      <c r="L3936" s="444">
        <f t="shared" ca="1" si="177"/>
        <v>205206392919.00735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205206392919.00735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855026637.16253066</v>
      </c>
      <c r="L3937" s="444">
        <f t="shared" ca="1" si="177"/>
        <v>206061419556.16989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206061419556.16989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858589248.15070784</v>
      </c>
      <c r="L3938" s="444">
        <f t="shared" ca="1" si="177"/>
        <v>206920008804.32059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206920008804.32059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862166703.35133576</v>
      </c>
      <c r="L3939" s="444">
        <f t="shared" ca="1" si="177"/>
        <v>207782175507.67194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207782175507.67194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865759064.6152997</v>
      </c>
      <c r="L3940" s="444">
        <f t="shared" ca="1" si="177"/>
        <v>208647934572.28723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208647934572.28723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869366394.05119681</v>
      </c>
      <c r="L3941" s="444">
        <f t="shared" ca="1" si="177"/>
        <v>209517300966.33844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209517300966.33844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872988754.0264101</v>
      </c>
      <c r="L3942" s="444">
        <f t="shared" ca="1" si="177"/>
        <v>210390289720.36484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210390289720.36484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876626207.16818678</v>
      </c>
      <c r="L3943" s="444">
        <f t="shared" ca="1" si="177"/>
        <v>211266915927.53302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211266915927.53302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880278816.36472094</v>
      </c>
      <c r="L3944" s="444">
        <f t="shared" ca="1" si="177"/>
        <v>212147194743.89774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212147194743.89774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883946644.7662406</v>
      </c>
      <c r="L3945" s="444">
        <f t="shared" ca="1" si="177"/>
        <v>213031141388.66397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213031141388.66397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887629755.78609991</v>
      </c>
      <c r="L3946" s="444">
        <f t="shared" ca="1" si="177"/>
        <v>213918771144.45007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213918771144.45007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891328213.10187531</v>
      </c>
      <c r="L3947" s="444">
        <f t="shared" ca="1" si="177"/>
        <v>214810099357.55194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214810099357.55194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895042080.65646648</v>
      </c>
      <c r="L3948" s="444">
        <f t="shared" ca="1" si="177"/>
        <v>215705141438.2084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215705141438.2084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898771422.6592015</v>
      </c>
      <c r="L3949" s="444">
        <f t="shared" ca="1" si="177"/>
        <v>216603912860.86761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216603912860.86761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902516303.58694839</v>
      </c>
      <c r="L3950" s="444">
        <f t="shared" ca="1" si="177"/>
        <v>217506429164.45456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217506429164.45456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906276788.18522739</v>
      </c>
      <c r="L3951" s="444">
        <f t="shared" ca="1" si="177"/>
        <v>218412705952.6398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218412705952.6398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910052941.46933246</v>
      </c>
      <c r="L3952" s="444">
        <f t="shared" ca="1" si="177"/>
        <v>219322758894.10913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219322758894.10913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913844828.72545481</v>
      </c>
      <c r="L3953" s="444">
        <f t="shared" ca="1" si="177"/>
        <v>220236603722.83459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220236603722.83459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917652515.51181066</v>
      </c>
      <c r="L3954" s="444">
        <f t="shared" ca="1" si="177"/>
        <v>221154256238.34641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221154256238.34641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921476067.65977657</v>
      </c>
      <c r="L3955" s="444">
        <f t="shared" ca="1" si="177"/>
        <v>222075732306.0062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222075732306.0062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925315551.27502584</v>
      </c>
      <c r="L3956" s="444">
        <f t="shared" ca="1" si="177"/>
        <v>223001047857.28122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223001047857.28122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929171032.73867178</v>
      </c>
      <c r="L3957" s="444">
        <f t="shared" ca="1" si="177"/>
        <v>223930218890.0199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223930218890.0199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933042578.70841622</v>
      </c>
      <c r="L3958" s="444">
        <f t="shared" ca="1" si="177"/>
        <v>224863261468.7283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224863261468.7283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936930256.11970127</v>
      </c>
      <c r="L3959" s="444">
        <f t="shared" ca="1" si="177"/>
        <v>225800191724.84799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225800191724.84799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940834132.18686664</v>
      </c>
      <c r="L3960" s="444">
        <f t="shared" ca="1" si="177"/>
        <v>226741025857.03485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226741025857.03485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944754274.40431178</v>
      </c>
      <c r="L3961" s="444">
        <f t="shared" ca="1" si="177"/>
        <v>227685780131.43915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227685780131.43915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948690750.54766309</v>
      </c>
      <c r="L3962" s="444">
        <f t="shared" ca="1" si="177"/>
        <v>228634470881.98682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228634470881.98682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952643628.674945</v>
      </c>
      <c r="L3963" s="444">
        <f t="shared" ca="1" si="177"/>
        <v>229587114510.66177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229587114510.66177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956612977.12775743</v>
      </c>
      <c r="L3964" s="444">
        <f t="shared" ca="1" si="177"/>
        <v>230543727487.78952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230543727487.78952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960598864.53245628</v>
      </c>
      <c r="L3965" s="444">
        <f t="shared" ca="1" si="177"/>
        <v>231504326352.32199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231504326352.32199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964601359.80134165</v>
      </c>
      <c r="L3966" s="444">
        <f t="shared" ca="1" si="177"/>
        <v>232468927712.12332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232468927712.12332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968620532.133847</v>
      </c>
      <c r="L3967" s="444">
        <f t="shared" ca="1" si="177"/>
        <v>233437548244.25717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233437548244.25717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972656451.01773834</v>
      </c>
      <c r="L3968" s="444">
        <f t="shared" ca="1" si="177"/>
        <v>234410204695.2749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234410204695.2749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976709186.23031223</v>
      </c>
      <c r="L3969" s="444">
        <f t="shared" ca="1" si="177"/>
        <v>235386913881.50522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235386913881.50522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980778807.83960509</v>
      </c>
      <c r="L3970" s="444">
        <f t="shared" ca="1" si="177"/>
        <v>236367692689.34482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236367692689.34482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984865386.20560348</v>
      </c>
      <c r="L3971" s="444">
        <f t="shared" ca="1" si="177"/>
        <v>237352558075.55042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237352558075.55042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988968991.98145998</v>
      </c>
      <c r="L3972" s="444">
        <f t="shared" ca="1" si="177"/>
        <v>238341527067.53186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238341527067.53186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993089696.11471593</v>
      </c>
      <c r="L3973" s="444">
        <f t="shared" ca="1" si="177"/>
        <v>239334616763.64658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239334616763.64658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997227569.84852731</v>
      </c>
      <c r="L3974" s="444">
        <f t="shared" ca="1" si="177"/>
        <v>240331844333.49512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240331844333.49512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1001382684.7228963</v>
      </c>
      <c r="L3975" s="444">
        <f t="shared" ca="1" si="177"/>
        <v>241333227018.21802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241333227018.21802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1005555112.5759084</v>
      </c>
      <c r="L3976" s="444">
        <f t="shared" ca="1" si="177"/>
        <v>242338782130.79391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242338782130.79391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1009744925.5449748</v>
      </c>
      <c r="L3977" s="444">
        <f t="shared" ca="1" si="177"/>
        <v>243348527056.3389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243348527056.3389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1013952196.0680789</v>
      </c>
      <c r="L3978" s="444">
        <f t="shared" ca="1" si="177"/>
        <v>244362479252.40698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244362479252.40698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1018176996.8850291</v>
      </c>
      <c r="L3979" s="444">
        <f t="shared" ca="1" si="177"/>
        <v>245380656249.29202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245380656249.29202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1022419401.0387169</v>
      </c>
      <c r="L3980" s="444">
        <f t="shared" ca="1" si="177"/>
        <v>246403075650.33075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246403075650.33075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1026679481.8763781</v>
      </c>
      <c r="L3981" s="444">
        <f t="shared" ca="1" si="177"/>
        <v>247429755132.20712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247429755132.20712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1030957313.050863</v>
      </c>
      <c r="L3982" s="444">
        <f t="shared" ca="1" si="177"/>
        <v>248460712445.258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248460712445.258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1035252968.5219082</v>
      </c>
      <c r="L3983" s="444">
        <f t="shared" ca="1" si="177"/>
        <v>249495965413.77991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249495965413.77991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1039566522.5574163</v>
      </c>
      <c r="L3984" s="444">
        <f t="shared" ca="1" si="177"/>
        <v>250535531936.33731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250535531936.33731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1043898049.7347388</v>
      </c>
      <c r="L3985" s="444">
        <f t="shared" ca="1" si="177"/>
        <v>251579429986.07205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251579429986.07205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1048247624.9419669</v>
      </c>
      <c r="L3986" s="444">
        <f t="shared" ca="1" si="177"/>
        <v>252627677611.01401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252627677611.01401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1052615323.379225</v>
      </c>
      <c r="L3987" s="444">
        <f t="shared" ca="1" si="177"/>
        <v>253680292934.39322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253680292934.39322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1057001220.5599716</v>
      </c>
      <c r="L3988" s="444">
        <f t="shared" ca="1" si="177"/>
        <v>254737294154.95319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254737294154.95319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1061405392.312305</v>
      </c>
      <c r="L3989" s="444">
        <f t="shared" ca="1" si="177"/>
        <v>255798699547.2655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255798699547.2655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1065827914.780273</v>
      </c>
      <c r="L3990" s="444">
        <f t="shared" ca="1" si="177"/>
        <v>256864527462.04578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256864527462.04578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1070268864.4251907</v>
      </c>
      <c r="L3991" s="444">
        <f t="shared" ca="1" si="177"/>
        <v>257934796326.47098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257934796326.47098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1074728318.0269623</v>
      </c>
      <c r="L3992" s="444">
        <f t="shared" ca="1" si="177"/>
        <v>259009524644.49792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259009524644.49792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1079206352.6854081</v>
      </c>
      <c r="L3993" s="444">
        <f t="shared" ca="1" si="177"/>
        <v>260088730997.18332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260088730997.18332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1083703045.8215971</v>
      </c>
      <c r="L3994" s="444">
        <f t="shared" ca="1" si="177"/>
        <v>261172434043.00491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261172434043.00491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1088218475.1791873</v>
      </c>
      <c r="L3995" s="444">
        <f t="shared" ca="1" si="177"/>
        <v>262260652518.18411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262260652518.18411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1092752718.8257673</v>
      </c>
      <c r="L3996" s="444">
        <f t="shared" ca="1" si="177"/>
        <v>263353405237.00989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263353405237.00989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1097305855.1542079</v>
      </c>
      <c r="L3997" s="444">
        <f t="shared" ca="1" si="177"/>
        <v>264450711092.16409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264450711092.16409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1101877962.884017</v>
      </c>
      <c r="L3998" s="444">
        <f t="shared" ca="1" si="177"/>
        <v>265552589055.0481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265552589055.0481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1106469121.0627005</v>
      </c>
      <c r="L3999" s="444">
        <f t="shared" ca="1" si="177"/>
        <v>266659058176.11081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266659058176.11081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1111079409.0671284</v>
      </c>
      <c r="L4000" s="444">
        <f t="shared" ca="1" si="177"/>
        <v>267770137585.17795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267770137585.17795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1115708906.604908</v>
      </c>
      <c r="L4001" s="444">
        <f t="shared" ca="1" si="177"/>
        <v>268885846491.78287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268885846491.78287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1120357693.7157619</v>
      </c>
      <c r="L4002" s="444">
        <f t="shared" ca="1" si="177"/>
        <v>270006204185.49863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270006204185.49863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1125025850.7729108</v>
      </c>
      <c r="L4003" s="444">
        <f t="shared" ca="1" si="177"/>
        <v>271131230036.27155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271131230036.27155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1129713458.4844646</v>
      </c>
      <c r="L4004" s="444">
        <f t="shared" ca="1" si="177"/>
        <v>272260943494.75601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272260943494.75601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1134420597.8948166</v>
      </c>
      <c r="L4005" s="444">
        <f t="shared" ca="1" si="177"/>
        <v>273395364092.65082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273395364092.65082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1139147350.386045</v>
      </c>
      <c r="L4006" s="444">
        <f t="shared" ca="1" si="177"/>
        <v>274534511443.03687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274534511443.03687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1143893797.6793203</v>
      </c>
      <c r="L4007" s="444">
        <f t="shared" ca="1" si="177"/>
        <v>275678405240.71619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275678405240.71619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1148660021.8363175</v>
      </c>
      <c r="L4008" s="444">
        <f t="shared" ca="1" si="177"/>
        <v>276827065262.55249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276827065262.55249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1153446105.2606354</v>
      </c>
      <c r="L4009" s="444">
        <f t="shared" ca="1" si="177"/>
        <v>277980511367.81311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277980511367.81311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1158252130.6992214</v>
      </c>
      <c r="L4010" s="444">
        <f t="shared" ca="1" si="177"/>
        <v>279138763498.51233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279138763498.51233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1163078181.2438014</v>
      </c>
      <c r="L4011" s="444">
        <f t="shared" ca="1" si="177"/>
        <v>280301841679.7561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280301841679.7561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1167924340.3323171</v>
      </c>
      <c r="L4012" s="444">
        <f t="shared" ca="1" si="177"/>
        <v>281469766020.08844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281469766020.08844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1172790691.7503686</v>
      </c>
      <c r="L4013" s="444">
        <f t="shared" ca="1" si="177"/>
        <v>282642556711.83881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282642556711.83881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1177677319.6326616</v>
      </c>
      <c r="L4014" s="444">
        <f t="shared" ca="1" si="177"/>
        <v>283820234031.4715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283820234031.4715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1182584308.4644647</v>
      </c>
      <c r="L4015" s="444">
        <f t="shared" ca="1" si="177"/>
        <v>285002818339.93597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285002818339.93597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1187511743.0830665</v>
      </c>
      <c r="L4016" s="444">
        <f t="shared" ca="1" si="177"/>
        <v>286190330083.01904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286190330083.01904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1192459708.6792459</v>
      </c>
      <c r="L4017" s="444">
        <f t="shared" ca="1" si="177"/>
        <v>287382789791.6983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287382789791.6983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1197428290.798743</v>
      </c>
      <c r="L4018" s="444">
        <f t="shared" ca="1" si="177"/>
        <v>288580218082.49707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288580218082.49707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1202417575.3437378</v>
      </c>
      <c r="L4019" s="444">
        <f t="shared" ca="1" si="177"/>
        <v>289782635657.84082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289782635657.84082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1207427648.5743368</v>
      </c>
      <c r="L4020" s="444">
        <f t="shared" ca="1" si="177"/>
        <v>290990063306.41516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290990063306.41516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1212458597.1100631</v>
      </c>
      <c r="L4021" s="444">
        <f t="shared" ca="1" si="177"/>
        <v>292202521903.52521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292202521903.52521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1217510507.931355</v>
      </c>
      <c r="L4022" s="444">
        <f t="shared" ca="1" si="177"/>
        <v>293420032411.45654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293420032411.45654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1222583468.3810689</v>
      </c>
      <c r="L4023" s="444">
        <f t="shared" ca="1" si="177"/>
        <v>294642615879.83759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294642615879.83759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1227677566.1659899</v>
      </c>
      <c r="L4024" s="444">
        <f t="shared" ca="1" si="177"/>
        <v>295870293446.0036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295870293446.0036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1232792889.3583484</v>
      </c>
      <c r="L4025" s="444">
        <f t="shared" ca="1" si="177"/>
        <v>297103086335.36194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297103086335.36194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1237929526.3973415</v>
      </c>
      <c r="L4026" s="444">
        <f t="shared" ca="1" si="177"/>
        <v>298341015861.75928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298341015861.75928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1243087566.0906637</v>
      </c>
      <c r="L4027" s="444">
        <f t="shared" ca="1" si="177"/>
        <v>299584103427.84991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299584103427.84991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1248267097.6160412</v>
      </c>
      <c r="L4028" s="444">
        <f t="shared" ca="1" si="177"/>
        <v>300832370525.46594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300832370525.46594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1253468210.5227747</v>
      </c>
      <c r="L4029" s="444">
        <f t="shared" ca="1" si="177"/>
        <v>302085838735.98871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302085838735.98871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1258690994.7332864</v>
      </c>
      <c r="L4030" s="444">
        <f t="shared" ca="1" si="177"/>
        <v>303344529730.72198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303344529730.72198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1263935540.5446749</v>
      </c>
      <c r="L4031" s="444">
        <f t="shared" ca="1" si="177"/>
        <v>304608465271.26666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304608465271.26666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1269201938.6302776</v>
      </c>
      <c r="L4032" s="444">
        <f t="shared" ca="1" si="177"/>
        <v>305877667209.89691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305877667209.89691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1274490280.0412371</v>
      </c>
      <c r="L4033" s="444">
        <f t="shared" ca="1" si="177"/>
        <v>307152157489.93817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307152157489.93817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1279800656.2080758</v>
      </c>
      <c r="L4034" s="444">
        <f t="shared" ca="1" si="177"/>
        <v>308431958146.14624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308431958146.14624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1285133158.942276</v>
      </c>
      <c r="L4035" s="444">
        <f t="shared" ca="1" si="177"/>
        <v>309717091305.0885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309717091305.0885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1290487880.4378688</v>
      </c>
      <c r="L4036" s="444">
        <f t="shared" ca="1" si="177"/>
        <v>311007579185.52637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311007579185.52637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1295864913.2730265</v>
      </c>
      <c r="L4037" s="444">
        <f t="shared" ca="1" si="177"/>
        <v>312303444098.79938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312303444098.79938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1301264350.411664</v>
      </c>
      <c r="L4038" s="444">
        <f t="shared" ca="1" si="177"/>
        <v>313604708449.21106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313604708449.21106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1306686285.2050462</v>
      </c>
      <c r="L4039" s="444">
        <f t="shared" ca="1" si="177"/>
        <v>314911394734.41608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314911394734.41608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1312130811.3934002</v>
      </c>
      <c r="L4040" s="444">
        <f t="shared" ca="1" si="177"/>
        <v>316223525545.80945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316223525545.80945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1317598023.1075394</v>
      </c>
      <c r="L4041" s="444">
        <f t="shared" ca="1" si="177"/>
        <v>317541123568.91699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317541123568.91699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1323088014.8704875</v>
      </c>
      <c r="L4042" s="444">
        <f t="shared" ca="1" si="177"/>
        <v>318864211583.78748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318864211583.78748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1328600881.5991144</v>
      </c>
      <c r="L4043" s="444">
        <f t="shared" ca="1" si="177"/>
        <v>320192812465.3866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320192812465.3866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1334136718.6057775</v>
      </c>
      <c r="L4044" s="444">
        <f t="shared" ca="1" si="177"/>
        <v>321526949183.99237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321526949183.99237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1339695621.5999682</v>
      </c>
      <c r="L4045" s="444">
        <f t="shared" ca="1" si="177"/>
        <v>322866644805.59235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322866644805.59235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1345277686.6899681</v>
      </c>
      <c r="L4046" s="444">
        <f t="shared" ca="1" si="177"/>
        <v>324211922492.28229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324211922492.28229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1350883010.3845096</v>
      </c>
      <c r="L4047" s="444">
        <f t="shared" ca="1" si="177"/>
        <v>325562805502.66681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325562805502.66681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1356511689.594445</v>
      </c>
      <c r="L4048" s="444">
        <f t="shared" ca="1" si="177"/>
        <v>326919317192.26123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326919317192.26123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1362163821.6344218</v>
      </c>
      <c r="L4049" s="444">
        <f t="shared" ca="1" si="177"/>
        <v>328281481013.89563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328281481013.89563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1367839504.224565</v>
      </c>
      <c r="L4050" s="444">
        <f t="shared" ca="1" si="177"/>
        <v>329649320518.12018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329649320518.12018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1373538835.4921675</v>
      </c>
      <c r="L4051" s="444">
        <f t="shared" ca="1" si="177"/>
        <v>331022859353.61237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331022859353.61237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1379261913.9733849</v>
      </c>
      <c r="L4052" s="444">
        <f t="shared" ca="1" si="177"/>
        <v>332402121267.58575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332402121267.58575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1385008838.6149406</v>
      </c>
      <c r="L4053" s="444">
        <f t="shared" ca="1" si="177"/>
        <v>333787130106.20068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333787130106.20068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1390779708.7758362</v>
      </c>
      <c r="L4054" s="444">
        <f t="shared" ca="1" si="177"/>
        <v>335177909814.9765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335177909814.9765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1396574624.2290688</v>
      </c>
      <c r="L4055" s="444">
        <f t="shared" ca="1" si="177"/>
        <v>336574484439.20557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336574484439.20557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1402393685.1633565</v>
      </c>
      <c r="L4056" s="444">
        <f t="shared" ca="1" si="177"/>
        <v>337976878124.3689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337976878124.3689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1408236992.1848705</v>
      </c>
      <c r="L4057" s="444">
        <f t="shared" ca="1" si="177"/>
        <v>339385115116.55377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339385115116.55377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1414104646.318974</v>
      </c>
      <c r="L4058" s="444">
        <f t="shared" ca="1" si="177"/>
        <v>340799219762.87274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340799219762.87274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1419996749.0119698</v>
      </c>
      <c r="L4059" s="444">
        <f t="shared" ca="1" si="177"/>
        <v>342219216511.8847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342219216511.8847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1425913402.132853</v>
      </c>
      <c r="L4060" s="444">
        <f t="shared" ca="1" si="177"/>
        <v>343645129914.01758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343645129914.01758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1431854707.9750733</v>
      </c>
      <c r="L4061" s="444">
        <f t="shared" ca="1" si="177"/>
        <v>345076984621.99268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345076984621.99268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1437820769.2583027</v>
      </c>
      <c r="L4062" s="444">
        <f t="shared" ca="1" si="177"/>
        <v>346514805391.25098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346514805391.25098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1443811689.1302123</v>
      </c>
      <c r="L4063" s="444">
        <f t="shared" ca="1" si="177"/>
        <v>347958617080.38116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347958617080.38116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1449827571.1682549</v>
      </c>
      <c r="L4064" s="444">
        <f t="shared" ca="1" si="177"/>
        <v>349408444651.54944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349408444651.54944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1455868519.3814559</v>
      </c>
      <c r="L4065" s="444">
        <f t="shared" ca="1" si="177"/>
        <v>350864313170.93091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350864313170.93091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1461934638.2122121</v>
      </c>
      <c r="L4066" s="444">
        <f t="shared" ca="1" si="177"/>
        <v>352326247809.14313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352326247809.14313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1468026032.5380964</v>
      </c>
      <c r="L4067" s="444">
        <f t="shared" ca="1" si="177"/>
        <v>353794273841.68121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353794273841.68121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1474142807.6736717</v>
      </c>
      <c r="L4068" s="444">
        <f t="shared" ca="1" si="177"/>
        <v>355268416649.35486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355268416649.35486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1480285069.3723118</v>
      </c>
      <c r="L4069" s="444">
        <f t="shared" ca="1" si="177"/>
        <v>356748701718.72717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356748701718.72717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1486452923.8280299</v>
      </c>
      <c r="L4070" s="444">
        <f t="shared" ca="1" si="177"/>
        <v>358235154642.55518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358235154642.55518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1492646477.6773133</v>
      </c>
      <c r="L4071" s="444">
        <f t="shared" ca="1" si="177"/>
        <v>359727801120.23248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359727801120.23248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1498865838.0009687</v>
      </c>
      <c r="L4072" s="444">
        <f t="shared" ca="1" si="177"/>
        <v>361226666958.23346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361226666958.23346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1505111112.3259728</v>
      </c>
      <c r="L4073" s="444">
        <f t="shared" ca="1" si="177"/>
        <v>362731778070.55945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362731778070.55945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1511382408.627331</v>
      </c>
      <c r="L4074" s="444">
        <f t="shared" ca="1" si="177"/>
        <v>364243160479.18677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364243160479.18677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1517679835.3299448</v>
      </c>
      <c r="L4075" s="444">
        <f t="shared" ca="1" si="177"/>
        <v>365760840314.51672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365760840314.51672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1524003501.3104863</v>
      </c>
      <c r="L4076" s="444">
        <f t="shared" ca="1" si="177"/>
        <v>367284843815.82721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367284843815.82721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1530353515.8992801</v>
      </c>
      <c r="L4077" s="444">
        <f t="shared" ca="1" si="177"/>
        <v>368815197331.7265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368815197331.7265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1536729988.8821938</v>
      </c>
      <c r="L4078" s="444">
        <f t="shared" ca="1" si="177"/>
        <v>370351927320.6087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370351927320.6087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1543133030.5025363</v>
      </c>
      <c r="L4079" s="444">
        <f t="shared" ca="1" si="177"/>
        <v>371895060351.11127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371895060351.11127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1549562751.4629636</v>
      </c>
      <c r="L4080" s="444">
        <f t="shared" ca="1" si="177"/>
        <v>373444623102.57422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373444623102.57422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1556019262.9273925</v>
      </c>
      <c r="L4081" s="444">
        <f t="shared" ca="1" si="177"/>
        <v>375000642365.50159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375000642365.50159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1562502676.5229232</v>
      </c>
      <c r="L4082" s="444">
        <f t="shared" ca="1" si="177"/>
        <v>376563145042.02454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376563145042.02454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1569013104.341769</v>
      </c>
      <c r="L4083" s="444">
        <f t="shared" ca="1" si="177"/>
        <v>378132158146.36633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378132158146.36633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1575550658.943193</v>
      </c>
      <c r="L4084" s="444">
        <f t="shared" ca="1" si="177"/>
        <v>379707708805.30951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379707708805.30951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1582115453.3554564</v>
      </c>
      <c r="L4085" s="444">
        <f t="shared" ca="1" si="177"/>
        <v>381289824258.66498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381289824258.66498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1588707601.0777707</v>
      </c>
      <c r="L4086" s="444">
        <f t="shared" ca="1" si="177"/>
        <v>382878531859.74274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382878531859.74274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1595327216.0822613</v>
      </c>
      <c r="L4087" s="444">
        <f t="shared" ca="1" si="177"/>
        <v>384473859075.82501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384473859075.82501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1601974412.8159375</v>
      </c>
      <c r="L4088" s="444">
        <f t="shared" ref="L4088:L4342" ca="1" si="182">I4088-J4088+K4088</f>
        <v>386075833488.64093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386075833488.64093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1608649306.2026706</v>
      </c>
      <c r="L4089" s="444">
        <f t="shared" ca="1" si="182"/>
        <v>387684482794.84363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387684482794.84363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1615352011.6451817</v>
      </c>
      <c r="L4090" s="444">
        <f t="shared" ca="1" si="182"/>
        <v>389299834806.48883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389299834806.48883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1622082645.0270367</v>
      </c>
      <c r="L4091" s="444">
        <f t="shared" ca="1" si="182"/>
        <v>390921917451.51587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390921917451.51587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1628841322.7146494</v>
      </c>
      <c r="L4092" s="444">
        <f t="shared" ca="1" si="182"/>
        <v>392550758774.23053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392550758774.23053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1635628161.5592937</v>
      </c>
      <c r="L4093" s="444">
        <f t="shared" ca="1" si="182"/>
        <v>394186386935.78979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394186386935.78979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1642443278.8991241</v>
      </c>
      <c r="L4094" s="444">
        <f t="shared" ca="1" si="182"/>
        <v>395828830214.6889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395828830214.6889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1649286792.5612037</v>
      </c>
      <c r="L4095" s="444">
        <f t="shared" ca="1" si="182"/>
        <v>397478117007.25012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397478117007.25012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1656158820.8635421</v>
      </c>
      <c r="L4096" s="444">
        <f t="shared" ca="1" si="182"/>
        <v>399134275828.11365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399134275828.11365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1663059482.6171403</v>
      </c>
      <c r="L4097" s="444">
        <f t="shared" ca="1" si="182"/>
        <v>400797335310.73077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400797335310.73077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1669988897.1280448</v>
      </c>
      <c r="L4098" s="444">
        <f t="shared" ca="1" si="182"/>
        <v>402467324207.85883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402467324207.85883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1676947184.1994119</v>
      </c>
      <c r="L4099" s="444">
        <f t="shared" ca="1" si="182"/>
        <v>404144271392.05823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404144271392.05823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1683934464.1335759</v>
      </c>
      <c r="L4100" s="444">
        <f t="shared" ca="1" si="182"/>
        <v>405828205856.19183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405828205856.19183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1690950857.7341325</v>
      </c>
      <c r="L4101" s="444">
        <f t="shared" ca="1" si="182"/>
        <v>407519156713.92596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407519156713.92596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1697996486.3080249</v>
      </c>
      <c r="L4102" s="444">
        <f t="shared" ca="1" si="182"/>
        <v>409217153200.23401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409217153200.23401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1705071471.6676416</v>
      </c>
      <c r="L4103" s="444">
        <f t="shared" ca="1" si="182"/>
        <v>410922224671.90167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410922224671.90167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1712175936.1329236</v>
      </c>
      <c r="L4104" s="444">
        <f t="shared" ca="1" si="182"/>
        <v>412634400608.03461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412634400608.03461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1719310002.5334775</v>
      </c>
      <c r="L4105" s="444">
        <f t="shared" ca="1" si="182"/>
        <v>414353710610.56805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414353710610.56805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1726473794.2107003</v>
      </c>
      <c r="L4106" s="444">
        <f t="shared" ca="1" si="182"/>
        <v>416080184404.77875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416080184404.77875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1733667435.0199115</v>
      </c>
      <c r="L4107" s="444">
        <f t="shared" ca="1" si="182"/>
        <v>417813851839.79865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417813851839.79865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1740891049.3324943</v>
      </c>
      <c r="L4108" s="444">
        <f t="shared" ca="1" si="182"/>
        <v>419554742889.13116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419554742889.13116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1748144762.0380466</v>
      </c>
      <c r="L4109" s="444">
        <f t="shared" ca="1" si="182"/>
        <v>421302887651.16919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421302887651.16919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1755428698.5465384</v>
      </c>
      <c r="L4110" s="444">
        <f t="shared" ca="1" si="182"/>
        <v>423058316349.7157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423058316349.7157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1762742984.790482</v>
      </c>
      <c r="L4111" s="444">
        <f t="shared" ca="1" si="182"/>
        <v>424821059334.50616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424821059334.50616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1770087747.227109</v>
      </c>
      <c r="L4112" s="444">
        <f t="shared" ca="1" si="182"/>
        <v>426591147081.73328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426591147081.73328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1777463112.8405552</v>
      </c>
      <c r="L4113" s="444">
        <f t="shared" ca="1" si="182"/>
        <v>428368610194.57385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428368610194.57385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1784869209.144058</v>
      </c>
      <c r="L4114" s="444">
        <f t="shared" ca="1" si="182"/>
        <v>430153479403.7179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430153479403.7179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1792306164.1821578</v>
      </c>
      <c r="L4115" s="444">
        <f t="shared" ca="1" si="182"/>
        <v>431945785567.90002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431945785567.90002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1799774106.5329168</v>
      </c>
      <c r="L4116" s="444">
        <f t="shared" ca="1" si="182"/>
        <v>433745559674.43292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433745559674.43292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1807273165.3101368</v>
      </c>
      <c r="L4117" s="444">
        <f t="shared" ca="1" si="182"/>
        <v>435552832839.74304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435552832839.74304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1814803470.165596</v>
      </c>
      <c r="L4118" s="444">
        <f t="shared" ca="1" si="182"/>
        <v>437367636309.90863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437367636309.90863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1822365151.2912862</v>
      </c>
      <c r="L4119" s="444">
        <f t="shared" ca="1" si="182"/>
        <v>439190001461.19989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439190001461.19989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1829958339.4216661</v>
      </c>
      <c r="L4120" s="444">
        <f t="shared" ca="1" si="182"/>
        <v>441019959800.62158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441019959800.62158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1837583165.8359232</v>
      </c>
      <c r="L4121" s="444">
        <f t="shared" ca="1" si="182"/>
        <v>442857542966.45752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442857542966.45752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1845239762.3602397</v>
      </c>
      <c r="L4122" s="444">
        <f t="shared" ca="1" si="182"/>
        <v>444702782728.81775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444702782728.81775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1852928261.3700743</v>
      </c>
      <c r="L4123" s="444">
        <f t="shared" ca="1" si="182"/>
        <v>446555710990.18781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446555710990.18781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1860648795.7924492</v>
      </c>
      <c r="L4124" s="444">
        <f t="shared" ca="1" si="182"/>
        <v>448416359785.98022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448416359785.98022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1868401499.1082509</v>
      </c>
      <c r="L4125" s="444">
        <f t="shared" ca="1" si="182"/>
        <v>450284761285.0885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450284761285.0885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1876186505.3545353</v>
      </c>
      <c r="L4126" s="444">
        <f t="shared" ca="1" si="182"/>
        <v>452160947790.44305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452160947790.44305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1884003949.1268461</v>
      </c>
      <c r="L4127" s="444">
        <f t="shared" ca="1" si="182"/>
        <v>454044951739.56989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454044951739.56989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1891853965.5815411</v>
      </c>
      <c r="L4128" s="444">
        <f t="shared" ca="1" si="182"/>
        <v>455936805705.15143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455936805705.15143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1899736690.4381311</v>
      </c>
      <c r="L4129" s="444">
        <f t="shared" ca="1" si="182"/>
        <v>457836542395.58954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457836542395.58954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1907652259.9816227</v>
      </c>
      <c r="L4130" s="444">
        <f t="shared" ca="1" si="182"/>
        <v>459744194655.57117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459744194655.57117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1915600811.0648799</v>
      </c>
      <c r="L4131" s="444">
        <f t="shared" ca="1" si="182"/>
        <v>461659795466.63605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461659795466.63605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1923582481.1109836</v>
      </c>
      <c r="L4132" s="444">
        <f t="shared" ca="1" si="182"/>
        <v>463583377947.74701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463583377947.74701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1931597408.1156125</v>
      </c>
      <c r="L4133" s="444">
        <f t="shared" ca="1" si="182"/>
        <v>465514975355.86261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465514975355.86261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1939645730.6494274</v>
      </c>
      <c r="L4134" s="444">
        <f t="shared" ca="1" si="182"/>
        <v>467454621086.51202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467454621086.51202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1947727587.8604667</v>
      </c>
      <c r="L4135" s="444">
        <f t="shared" ca="1" si="182"/>
        <v>469402348674.3725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469402348674.3725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1955843119.4765518</v>
      </c>
      <c r="L4136" s="444">
        <f t="shared" ca="1" si="182"/>
        <v>471358191793.84906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471358191793.84906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1963992465.8077042</v>
      </c>
      <c r="L4137" s="444">
        <f t="shared" ca="1" si="182"/>
        <v>473322184259.65674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473322184259.65674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1972175767.7485695</v>
      </c>
      <c r="L4138" s="444">
        <f t="shared" ca="1" si="182"/>
        <v>475294360027.40533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475294360027.40533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1980393166.7808554</v>
      </c>
      <c r="L4139" s="444">
        <f t="shared" ca="1" si="182"/>
        <v>477274753194.18622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477274753194.18622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1988644804.975776</v>
      </c>
      <c r="L4140" s="444">
        <f t="shared" ca="1" si="182"/>
        <v>479263397999.16199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479263397999.16199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1996930824.9965079</v>
      </c>
      <c r="L4141" s="444">
        <f t="shared" ca="1" si="182"/>
        <v>481260328824.15851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481260328824.15851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2005251370.1006606</v>
      </c>
      <c r="L4142" s="444">
        <f t="shared" ca="1" si="182"/>
        <v>483265580194.25916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483265580194.25916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2013606584.1427462</v>
      </c>
      <c r="L4143" s="444">
        <f t="shared" ca="1" si="182"/>
        <v>485279186778.40192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485279186778.40192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2021996611.5766747</v>
      </c>
      <c r="L4144" s="444">
        <f t="shared" ca="1" si="182"/>
        <v>487301183389.97858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487301183389.97858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2030421597.4582441</v>
      </c>
      <c r="L4145" s="444">
        <f t="shared" ca="1" si="182"/>
        <v>489331604987.43683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489331604987.43683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2038881687.4476535</v>
      </c>
      <c r="L4146" s="444">
        <f t="shared" ca="1" si="182"/>
        <v>491370486674.88446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491370486674.88446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2047377027.8120186</v>
      </c>
      <c r="L4147" s="444">
        <f t="shared" ca="1" si="182"/>
        <v>493417863702.69647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493417863702.69647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2055907765.427902</v>
      </c>
      <c r="L4148" s="444">
        <f t="shared" ca="1" si="182"/>
        <v>495473771468.12439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495473771468.12439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2064474047.7838516</v>
      </c>
      <c r="L4149" s="444">
        <f t="shared" ca="1" si="182"/>
        <v>497538245515.90826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497538245515.90826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2073076022.9829512</v>
      </c>
      <c r="L4150" s="444">
        <f t="shared" ca="1" si="182"/>
        <v>499611321538.89124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499611321538.89124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2081713839.7453802</v>
      </c>
      <c r="L4151" s="444">
        <f t="shared" ca="1" si="182"/>
        <v>501693035378.6366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501693035378.6366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2090387647.4109857</v>
      </c>
      <c r="L4152" s="444">
        <f t="shared" ca="1" si="182"/>
        <v>503783423026.04761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503783423026.04761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2099097595.941865</v>
      </c>
      <c r="L4153" s="444">
        <f t="shared" ca="1" si="182"/>
        <v>505882520621.9895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505882520621.9895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2107843835.9249563</v>
      </c>
      <c r="L4154" s="444">
        <f t="shared" ca="1" si="182"/>
        <v>507990364457.91443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507990364457.91443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2116626518.5746434</v>
      </c>
      <c r="L4155" s="444">
        <f t="shared" ca="1" si="182"/>
        <v>510106990976.48907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510106990976.48907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2125445795.7353709</v>
      </c>
      <c r="L4156" s="444">
        <f t="shared" ca="1" si="182"/>
        <v>512232436772.22443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512232436772.22443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2134301819.884268</v>
      </c>
      <c r="L4157" s="444">
        <f t="shared" ca="1" si="182"/>
        <v>514366738592.1087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514366738592.1087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2143194744.1337862</v>
      </c>
      <c r="L4158" s="444">
        <f t="shared" ca="1" si="182"/>
        <v>516509933336.24249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516509933336.24249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2152124722.2343435</v>
      </c>
      <c r="L4159" s="444">
        <f t="shared" ca="1" si="182"/>
        <v>518662058058.47681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518662058058.47681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2161091908.5769868</v>
      </c>
      <c r="L4160" s="444">
        <f t="shared" ca="1" si="182"/>
        <v>520823149967.05377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520823149967.05377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2170096458.1960573</v>
      </c>
      <c r="L4161" s="444">
        <f t="shared" ca="1" si="182"/>
        <v>522993246425.24982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522993246425.24982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2179138526.7718744</v>
      </c>
      <c r="L4162" s="444">
        <f t="shared" ca="1" si="182"/>
        <v>525172384952.02167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525172384952.02167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2188218270.6334238</v>
      </c>
      <c r="L4163" s="444">
        <f t="shared" ca="1" si="182"/>
        <v>527360603222.65509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527360603222.65509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2197335846.7610626</v>
      </c>
      <c r="L4164" s="444">
        <f t="shared" ca="1" si="182"/>
        <v>529557939069.41614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529557939069.41614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2206491412.7892337</v>
      </c>
      <c r="L4165" s="444">
        <f t="shared" ca="1" si="182"/>
        <v>531764430482.20538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531764430482.20538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2215685127.0091891</v>
      </c>
      <c r="L4166" s="444">
        <f t="shared" ca="1" si="182"/>
        <v>533980115609.2146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533980115609.2146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2224917148.3717275</v>
      </c>
      <c r="L4167" s="444">
        <f t="shared" ca="1" si="182"/>
        <v>536205032757.5863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536205032757.5863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2234187636.489943</v>
      </c>
      <c r="L4168" s="444">
        <f t="shared" ca="1" si="182"/>
        <v>538439220394.07623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538439220394.07623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2243496751.641984</v>
      </c>
      <c r="L4169" s="444">
        <f t="shared" ca="1" si="182"/>
        <v>540682717145.7182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540682717145.7182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2252844654.7738256</v>
      </c>
      <c r="L4170" s="444">
        <f t="shared" ca="1" si="182"/>
        <v>542935561800.492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542935561800.492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2262231507.5020499</v>
      </c>
      <c r="L4171" s="444">
        <f t="shared" ca="1" si="182"/>
        <v>545197793307.99408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545197793307.99408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2271657472.116642</v>
      </c>
      <c r="L4172" s="444">
        <f t="shared" ca="1" si="182"/>
        <v>547469450780.11072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547469450780.11072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2281122711.5837946</v>
      </c>
      <c r="L4173" s="444">
        <f t="shared" ca="1" si="182"/>
        <v>549750573491.69452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549750573491.69452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2290627389.548727</v>
      </c>
      <c r="L4174" s="444">
        <f t="shared" ca="1" si="182"/>
        <v>552041200881.24329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552041200881.24329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2300171670.3385139</v>
      </c>
      <c r="L4175" s="444">
        <f t="shared" ca="1" si="182"/>
        <v>554341372551.58179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554341372551.58179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2309755718.9649239</v>
      </c>
      <c r="L4176" s="444">
        <f t="shared" ca="1" si="182"/>
        <v>556651128270.54675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556651128270.54675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2319379701.1272783</v>
      </c>
      <c r="L4177" s="444">
        <f t="shared" ca="1" si="182"/>
        <v>558970507971.67407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558970507971.67407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2329043783.2153087</v>
      </c>
      <c r="L4178" s="444">
        <f t="shared" ca="1" si="182"/>
        <v>561299551754.8894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561299551754.8894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2338748132.3120394</v>
      </c>
      <c r="L4179" s="444">
        <f t="shared" ca="1" si="182"/>
        <v>563638299887.20142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563638299887.20142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2348492916.1966724</v>
      </c>
      <c r="L4180" s="444">
        <f t="shared" ca="1" si="182"/>
        <v>565986792803.39807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565986792803.39807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2358278303.3474917</v>
      </c>
      <c r="L4181" s="444">
        <f t="shared" ca="1" si="182"/>
        <v>568345071106.74561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568345071106.74561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2368104462.9447732</v>
      </c>
      <c r="L4182" s="444">
        <f t="shared" ca="1" si="182"/>
        <v>570713175569.69043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570713175569.69043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2377971564.8737102</v>
      </c>
      <c r="L4183" s="444">
        <f t="shared" ca="1" si="182"/>
        <v>573091147134.56409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573091147134.56409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2387879779.7273502</v>
      </c>
      <c r="L4184" s="444">
        <f t="shared" ca="1" si="182"/>
        <v>575479026914.29138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575479026914.29138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2397829278.8095474</v>
      </c>
      <c r="L4185" s="444">
        <f t="shared" ca="1" si="182"/>
        <v>577876856193.10095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577876856193.10095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2407820234.1379204</v>
      </c>
      <c r="L4186" s="444">
        <f t="shared" ca="1" si="182"/>
        <v>580284676427.23889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580284676427.23889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2417852818.4468288</v>
      </c>
      <c r="L4187" s="444">
        <f t="shared" ca="1" si="182"/>
        <v>582702529245.68567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582702529245.68567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2427927205.1903567</v>
      </c>
      <c r="L4188" s="444">
        <f t="shared" ca="1" si="182"/>
        <v>585130456450.87598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585130456450.87598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2438043568.5453167</v>
      </c>
      <c r="L4189" s="444">
        <f t="shared" ca="1" si="182"/>
        <v>587568500019.42126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587568500019.42126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2448202083.4142551</v>
      </c>
      <c r="L4190" s="444">
        <f t="shared" ca="1" si="182"/>
        <v>590016702102.83557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590016702102.83557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2458402925.4284816</v>
      </c>
      <c r="L4191" s="444">
        <f t="shared" ca="1" si="182"/>
        <v>592475105028.26404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592475105028.26404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2468646270.9511003</v>
      </c>
      <c r="L4192" s="444">
        <f t="shared" ca="1" si="182"/>
        <v>594943751299.21509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594943751299.21509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2478932297.0800629</v>
      </c>
      <c r="L4193" s="444">
        <f t="shared" ca="1" si="182"/>
        <v>597422683596.29517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597422683596.29517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2489261181.6512299</v>
      </c>
      <c r="L4194" s="444">
        <f t="shared" ca="1" si="182"/>
        <v>599911944777.94641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599911944777.94641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2499633103.2414432</v>
      </c>
      <c r="L4195" s="444">
        <f t="shared" ca="1" si="182"/>
        <v>602411577881.18787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602411577881.18787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2510048241.1716161</v>
      </c>
      <c r="L4196" s="444">
        <f t="shared" ca="1" si="182"/>
        <v>604921626122.3595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604921626122.3595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2520506775.5098314</v>
      </c>
      <c r="L4197" s="444">
        <f t="shared" ca="1" si="182"/>
        <v>607442132897.86938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607442132897.86938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2531008887.0744557</v>
      </c>
      <c r="L4198" s="444">
        <f t="shared" ca="1" si="182"/>
        <v>609973141784.94385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609973141784.94385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2541554757.4372659</v>
      </c>
      <c r="L4199" s="444">
        <f t="shared" ca="1" si="182"/>
        <v>612514696542.3811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612514696542.3811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2552144568.9265881</v>
      </c>
      <c r="L4200" s="444">
        <f t="shared" ca="1" si="182"/>
        <v>615066841111.30774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615066841111.30774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2562778504.6304488</v>
      </c>
      <c r="L4201" s="444">
        <f t="shared" ca="1" si="182"/>
        <v>617629619615.93823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617629619615.93823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2573456748.3997426</v>
      </c>
      <c r="L4202" s="444">
        <f t="shared" ca="1" si="182"/>
        <v>620203076364.33801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620203076364.33801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2584179484.8514085</v>
      </c>
      <c r="L4203" s="444">
        <f t="shared" ca="1" si="182"/>
        <v>622787255849.18945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622787255849.18945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2594946899.3716226</v>
      </c>
      <c r="L4204" s="444">
        <f t="shared" ca="1" si="182"/>
        <v>625382202748.56104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625382202748.56104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2605759178.1190042</v>
      </c>
      <c r="L4205" s="444">
        <f t="shared" ca="1" si="182"/>
        <v>627987961926.68005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627987961926.68005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2616616508.0278335</v>
      </c>
      <c r="L4206" s="444">
        <f t="shared" ca="1" si="182"/>
        <v>630604578434.70789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630604578434.70789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2627519076.8112826</v>
      </c>
      <c r="L4207" s="444">
        <f t="shared" ca="1" si="182"/>
        <v>633232097511.51917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633232097511.51917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2638467072.964663</v>
      </c>
      <c r="L4208" s="444">
        <f t="shared" ca="1" si="182"/>
        <v>635870564584.48389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635870564584.48389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2649460685.768683</v>
      </c>
      <c r="L4209" s="444">
        <f t="shared" ca="1" si="182"/>
        <v>638520025270.25256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638520025270.25256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2660500105.2927189</v>
      </c>
      <c r="L4210" s="444">
        <f t="shared" ca="1" si="182"/>
        <v>641180525375.54529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641180525375.54529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2671585522.3981051</v>
      </c>
      <c r="L4211" s="444">
        <f t="shared" ca="1" si="182"/>
        <v>643852110897.94336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643852110897.94336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2682717128.7414308</v>
      </c>
      <c r="L4212" s="444">
        <f t="shared" ca="1" si="182"/>
        <v>646534828026.68481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646534828026.68481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2693895116.7778535</v>
      </c>
      <c r="L4213" s="444">
        <f t="shared" ca="1" si="182"/>
        <v>649228723143.46265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649228723143.46265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2705119679.7644277</v>
      </c>
      <c r="L4214" s="444">
        <f t="shared" ca="1" si="182"/>
        <v>651933842823.22705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651933842823.22705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2716391011.7634459</v>
      </c>
      <c r="L4215" s="444">
        <f t="shared" ca="1" si="182"/>
        <v>654650233834.99048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654650233834.99048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2727709307.6457934</v>
      </c>
      <c r="L4216" s="444">
        <f t="shared" ca="1" si="182"/>
        <v>657377943142.63623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657377943142.63623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2739074763.0943174</v>
      </c>
      <c r="L4217" s="444">
        <f t="shared" ca="1" si="182"/>
        <v>660117017905.73059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660117017905.73059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2750487574.6072106</v>
      </c>
      <c r="L4218" s="444">
        <f t="shared" ca="1" si="182"/>
        <v>662867505480.33777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662867505480.33777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2761947939.5014071</v>
      </c>
      <c r="L4219" s="444">
        <f t="shared" ca="1" si="182"/>
        <v>665629453419.83923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665629453419.83923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2773456055.9159966</v>
      </c>
      <c r="L4220" s="444">
        <f t="shared" ca="1" si="182"/>
        <v>668402909475.75525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668402909475.75525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2785012122.8156466</v>
      </c>
      <c r="L4221" s="444">
        <f t="shared" ca="1" si="182"/>
        <v>671187921598.57092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671187921598.57092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2796616339.9940453</v>
      </c>
      <c r="L4222" s="444">
        <f t="shared" ca="1" si="182"/>
        <v>673984537938.56494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673984537938.56494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2808268908.077354</v>
      </c>
      <c r="L4223" s="444">
        <f t="shared" ca="1" si="182"/>
        <v>676792806846.64233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676792806846.64233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2819970028.5276766</v>
      </c>
      <c r="L4224" s="444">
        <f t="shared" ca="1" si="182"/>
        <v>679612776875.17004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679612776875.17004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2831719903.6465416</v>
      </c>
      <c r="L4225" s="444">
        <f t="shared" ca="1" si="182"/>
        <v>682444496778.81653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682444496778.81653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2843518736.578402</v>
      </c>
      <c r="L4226" s="444">
        <f t="shared" ca="1" si="182"/>
        <v>685288015515.3949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685288015515.3949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2855366731.3141456</v>
      </c>
      <c r="L4227" s="444">
        <f t="shared" ca="1" si="182"/>
        <v>688143382246.70898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688143382246.70898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2867264092.6946206</v>
      </c>
      <c r="L4228" s="444">
        <f t="shared" ca="1" si="182"/>
        <v>691010646339.40356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691010646339.40356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2879211026.4141817</v>
      </c>
      <c r="L4229" s="444">
        <f t="shared" ca="1" si="182"/>
        <v>693889857365.81775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693889857365.81775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2891207739.0242405</v>
      </c>
      <c r="L4230" s="444">
        <f t="shared" ca="1" si="182"/>
        <v>696781065104.84204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696781065104.84204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2903254437.936842</v>
      </c>
      <c r="L4231" s="444">
        <f t="shared" ca="1" si="182"/>
        <v>699684319542.77893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699684319542.77893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2915351331.4282455</v>
      </c>
      <c r="L4232" s="444">
        <f t="shared" ca="1" si="182"/>
        <v>702599670874.20715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702599670874.20715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2927498628.64253</v>
      </c>
      <c r="L4233" s="444">
        <f t="shared" ca="1" si="182"/>
        <v>705527169502.84973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705527169502.84973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2939696539.5952072</v>
      </c>
      <c r="L4234" s="444">
        <f t="shared" ca="1" si="182"/>
        <v>708466866042.44495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708466866042.44495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2951945275.1768541</v>
      </c>
      <c r="L4235" s="444">
        <f t="shared" ca="1" si="182"/>
        <v>711418811317.62183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711418811317.62183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2964245047.1567574</v>
      </c>
      <c r="L4236" s="444">
        <f t="shared" ca="1" si="182"/>
        <v>714383056364.77856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714383056364.77856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2976596068.1865773</v>
      </c>
      <c r="L4237" s="444">
        <f t="shared" ca="1" si="182"/>
        <v>717359652432.96509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717359652432.96509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2988998551.8040214</v>
      </c>
      <c r="L4238" s="444">
        <f t="shared" ca="1" si="182"/>
        <v>720348650984.76917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720348650984.76917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3001452712.4365382</v>
      </c>
      <c r="L4239" s="444">
        <f t="shared" ca="1" si="182"/>
        <v>723350103697.20569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723350103697.20569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3013958765.4050236</v>
      </c>
      <c r="L4240" s="444">
        <f t="shared" ca="1" si="182"/>
        <v>726364062462.61072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726364062462.61072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3026516926.9275446</v>
      </c>
      <c r="L4241" s="444">
        <f t="shared" ca="1" si="182"/>
        <v>729390579389.53821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729390579389.53821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3039127414.123076</v>
      </c>
      <c r="L4242" s="444">
        <f t="shared" ca="1" si="182"/>
        <v>732429706803.66125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732429706803.66125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3051790445.015255</v>
      </c>
      <c r="L4243" s="444">
        <f t="shared" ca="1" si="182"/>
        <v>735481497248.67651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735481497248.67651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3064506238.5361519</v>
      </c>
      <c r="L4244" s="444">
        <f t="shared" ca="1" si="182"/>
        <v>738546003487.21265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738546003487.21265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3077275014.5300527</v>
      </c>
      <c r="L4245" s="444">
        <f t="shared" ca="1" si="182"/>
        <v>741623278501.74268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741623278501.74268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3090096993.7572613</v>
      </c>
      <c r="L4246" s="444">
        <f t="shared" ca="1" si="182"/>
        <v>744713375495.49988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744713375495.49988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3102972397.8979163</v>
      </c>
      <c r="L4247" s="444">
        <f t="shared" ca="1" si="182"/>
        <v>747816347893.39783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747816347893.39783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3115901449.5558243</v>
      </c>
      <c r="L4248" s="444">
        <f t="shared" ca="1" si="182"/>
        <v>750932249342.95361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750932249342.95361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3128884372.2623067</v>
      </c>
      <c r="L4249" s="444">
        <f t="shared" ca="1" si="182"/>
        <v>754061133715.21594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754061133715.21594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3141921390.4800663</v>
      </c>
      <c r="L4250" s="444">
        <f t="shared" ca="1" si="182"/>
        <v>757203055105.69604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757203055105.69604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3155012729.6070666</v>
      </c>
      <c r="L4251" s="444">
        <f t="shared" ca="1" si="182"/>
        <v>760358067835.3031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760358067835.3031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3168158615.9804296</v>
      </c>
      <c r="L4252" s="444">
        <f t="shared" ca="1" si="182"/>
        <v>763526226451.28357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763526226451.28357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3181359276.8803482</v>
      </c>
      <c r="L4253" s="444">
        <f t="shared" ca="1" si="182"/>
        <v>766707585728.16394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766707585728.16394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3194614940.5340166</v>
      </c>
      <c r="L4254" s="444">
        <f t="shared" ca="1" si="182"/>
        <v>769902200668.698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769902200668.698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3207925836.119575</v>
      </c>
      <c r="L4255" s="444">
        <f t="shared" ca="1" si="182"/>
        <v>773110126504.81763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773110126504.81763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3221292193.7700734</v>
      </c>
      <c r="L4256" s="444">
        <f t="shared" ca="1" si="182"/>
        <v>776331418698.58765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776331418698.58765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3234714244.5774484</v>
      </c>
      <c r="L4257" s="444">
        <f t="shared" ca="1" si="182"/>
        <v>779566132943.16504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779566132943.16504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3248192220.5965209</v>
      </c>
      <c r="L4258" s="444">
        <f t="shared" ca="1" si="182"/>
        <v>782814325163.7616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782814325163.7616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3261726354.8490067</v>
      </c>
      <c r="L4259" s="444">
        <f t="shared" ca="1" si="182"/>
        <v>786076051518.6106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786076051518.6106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3275316881.3275442</v>
      </c>
      <c r="L4260" s="444">
        <f t="shared" ca="1" si="182"/>
        <v>789351368399.93811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789351368399.93811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3288964034.999742</v>
      </c>
      <c r="L4261" s="444">
        <f t="shared" ca="1" si="182"/>
        <v>792640332434.93787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792640332434.93787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3302668051.8122411</v>
      </c>
      <c r="L4262" s="444">
        <f t="shared" ca="1" si="182"/>
        <v>795943000486.75012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795943000486.75012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3316429168.6947923</v>
      </c>
      <c r="L4263" s="444">
        <f t="shared" ca="1" si="182"/>
        <v>799259429655.44495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799259429655.44495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3330247623.5643539</v>
      </c>
      <c r="L4264" s="444">
        <f t="shared" ca="1" si="182"/>
        <v>802589677279.00928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802589677279.00928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3344123655.3292055</v>
      </c>
      <c r="L4265" s="444">
        <f t="shared" ca="1" si="182"/>
        <v>805933800934.3385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805933800934.3385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3358057503.8930769</v>
      </c>
      <c r="L4266" s="444">
        <f t="shared" ca="1" si="182"/>
        <v>809291858438.23157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809291858438.23157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3372049410.1592979</v>
      </c>
      <c r="L4267" s="444">
        <f t="shared" ca="1" si="182"/>
        <v>812663907848.39087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812663907848.39087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3386099616.0349617</v>
      </c>
      <c r="L4268" s="444">
        <f t="shared" ca="1" si="182"/>
        <v>816050007464.42578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816050007464.42578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3400208364.4351072</v>
      </c>
      <c r="L4269" s="444">
        <f t="shared" ca="1" si="182"/>
        <v>819450215828.86084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819450215828.86084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3414375899.2869201</v>
      </c>
      <c r="L4270" s="444">
        <f t="shared" ca="1" si="182"/>
        <v>822864591728.14771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822864591728.14771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3428602465.5339489</v>
      </c>
      <c r="L4271" s="444">
        <f t="shared" ca="1" si="182"/>
        <v>826293194193.68164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826293194193.68164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3442888309.1403403</v>
      </c>
      <c r="L4272" s="444">
        <f t="shared" ca="1" si="182"/>
        <v>829736082502.82202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829736082502.82202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3457233677.0950918</v>
      </c>
      <c r="L4273" s="444">
        <f t="shared" ca="1" si="182"/>
        <v>833193316179.91711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833193316179.91711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3471638817.4163213</v>
      </c>
      <c r="L4274" s="444">
        <f t="shared" ca="1" si="182"/>
        <v>836664954997.3335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836664954997.3335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3486103979.1555562</v>
      </c>
      <c r="L4275" s="444">
        <f t="shared" ca="1" si="182"/>
        <v>840151058976.48901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840151058976.48901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3500629412.4020376</v>
      </c>
      <c r="L4276" s="444">
        <f t="shared" ca="1" si="182"/>
        <v>843651688388.89099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843651688388.89099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3515215368.287046</v>
      </c>
      <c r="L4277" s="444">
        <f t="shared" ca="1" si="182"/>
        <v>847166903757.17798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847166903757.17798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3529862098.9882417</v>
      </c>
      <c r="L4278" s="444">
        <f t="shared" ca="1" si="182"/>
        <v>850696765856.16626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850696765856.16626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3544569857.734026</v>
      </c>
      <c r="L4279" s="444">
        <f t="shared" ca="1" si="182"/>
        <v>854241335713.90027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854241335713.90027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3559338898.8079176</v>
      </c>
      <c r="L4280" s="444">
        <f t="shared" ca="1" si="182"/>
        <v>857800674612.70813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857800674612.70813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3574169477.5529509</v>
      </c>
      <c r="L4281" s="444">
        <f t="shared" ca="1" si="182"/>
        <v>861374844090.26111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861374844090.26111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3589061850.3760886</v>
      </c>
      <c r="L4282" s="444">
        <f t="shared" ca="1" si="182"/>
        <v>864963905940.63721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864963905940.63721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3604016274.752655</v>
      </c>
      <c r="L4283" s="444">
        <f t="shared" ca="1" si="182"/>
        <v>868567922215.38989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868567922215.38989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3619033009.2307916</v>
      </c>
      <c r="L4284" s="444">
        <f t="shared" ca="1" si="182"/>
        <v>872186955224.62073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872186955224.62073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3634112313.4359202</v>
      </c>
      <c r="L4285" s="444">
        <f t="shared" ca="1" si="182"/>
        <v>875821067538.05664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875821067538.05664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3649254448.0752358</v>
      </c>
      <c r="L4286" s="444">
        <f t="shared" ca="1" si="182"/>
        <v>879470321986.13184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879470321986.13184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3664459674.9422154</v>
      </c>
      <c r="L4287" s="444">
        <f t="shared" ca="1" si="182"/>
        <v>883134781661.0741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883134781661.0741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3679728256.9211416</v>
      </c>
      <c r="L4288" s="444">
        <f t="shared" ca="1" si="182"/>
        <v>886814509917.99524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886814509917.99524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3695060457.9916463</v>
      </c>
      <c r="L4289" s="444">
        <f t="shared" ca="1" si="182"/>
        <v>890509570375.98694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890509570375.98694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3710456543.2332788</v>
      </c>
      <c r="L4290" s="444">
        <f t="shared" ca="1" si="182"/>
        <v>894220026919.22021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894220026919.22021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3725916778.8300843</v>
      </c>
      <c r="L4291" s="444">
        <f t="shared" ca="1" si="182"/>
        <v>897945943698.05029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897945943698.05029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3741441432.0752096</v>
      </c>
      <c r="L4292" s="444">
        <f t="shared" ca="1" si="182"/>
        <v>901687385130.12549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901687385130.12549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3757030771.3755221</v>
      </c>
      <c r="L4293" s="444">
        <f t="shared" ca="1" si="182"/>
        <v>905444415901.50098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905444415901.50098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3772685066.2562542</v>
      </c>
      <c r="L4294" s="444">
        <f t="shared" ca="1" si="182"/>
        <v>909217100967.7572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909217100967.7572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3788404587.3656549</v>
      </c>
      <c r="L4295" s="444">
        <f t="shared" ca="1" si="182"/>
        <v>913005505555.1228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913005505555.1228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3804189606.4796782</v>
      </c>
      <c r="L4296" s="444">
        <f t="shared" ca="1" si="182"/>
        <v>916809695161.60254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916809695161.60254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3820040396.5066776</v>
      </c>
      <c r="L4297" s="444">
        <f t="shared" ca="1" si="182"/>
        <v>920629735558.10925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920629735558.10925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3835957231.4921217</v>
      </c>
      <c r="L4298" s="444">
        <f t="shared" ca="1" si="182"/>
        <v>924465692789.60132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924465692789.60132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3851940386.6233382</v>
      </c>
      <c r="L4299" s="444">
        <f t="shared" ca="1" si="182"/>
        <v>928317633176.22461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928317633176.22461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3867990138.2342687</v>
      </c>
      <c r="L4300" s="444">
        <f t="shared" ca="1" si="182"/>
        <v>932185623314.45886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932185623314.45886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3884106763.810245</v>
      </c>
      <c r="L4301" s="444">
        <f t="shared" ca="1" si="182"/>
        <v>936069730078.26917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936069730078.26917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3900290541.9927888</v>
      </c>
      <c r="L4302" s="444">
        <f t="shared" ca="1" si="182"/>
        <v>939970020620.26196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939970020620.26196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3916541752.584425</v>
      </c>
      <c r="L4303" s="444">
        <f t="shared" ca="1" si="182"/>
        <v>943886562372.84644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943886562372.84644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3932860676.5535264</v>
      </c>
      <c r="L4304" s="444">
        <f t="shared" ca="1" si="182"/>
        <v>947819423049.3999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947819423049.3999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3949247596.0391655</v>
      </c>
      <c r="L4305" s="444">
        <f t="shared" ca="1" si="182"/>
        <v>951768670645.43909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951768670645.43909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3965702794.3559957</v>
      </c>
      <c r="L4306" s="444">
        <f t="shared" ca="1" si="182"/>
        <v>955734373439.79504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955734373439.79504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3982226555.999146</v>
      </c>
      <c r="L4307" s="444">
        <f t="shared" ca="1" si="182"/>
        <v>959716599995.79419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959716599995.79419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3998819166.6491423</v>
      </c>
      <c r="L4308" s="444">
        <f t="shared" ca="1" si="182"/>
        <v>963715419162.44336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963715419162.44336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4015480913.1768475</v>
      </c>
      <c r="L4309" s="444">
        <f t="shared" ca="1" si="182"/>
        <v>967730900075.62024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967730900075.62024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4032212083.6484175</v>
      </c>
      <c r="L4310" s="444">
        <f t="shared" ca="1" si="182"/>
        <v>971763112159.26868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971763112159.26868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4049012967.3302855</v>
      </c>
      <c r="L4311" s="444">
        <f t="shared" ca="1" si="182"/>
        <v>975812125126.599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975812125126.599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4065883854.6941628</v>
      </c>
      <c r="L4312" s="444">
        <f t="shared" ca="1" si="182"/>
        <v>979878008981.29321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979878008981.29321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4082825037.4220543</v>
      </c>
      <c r="L4313" s="444">
        <f t="shared" ca="1" si="182"/>
        <v>983960834018.71521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983960834018.71521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4099836808.4113135</v>
      </c>
      <c r="L4314" s="444">
        <f t="shared" ca="1" si="182"/>
        <v>988060670827.12646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988060670827.12646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4116919461.7796931</v>
      </c>
      <c r="L4315" s="444">
        <f t="shared" ca="1" si="182"/>
        <v>992177590288.90613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992177590288.90613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4134073292.8704419</v>
      </c>
      <c r="L4316" s="444">
        <f t="shared" ca="1" si="182"/>
        <v>996311663581.77661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996311663581.77661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4151298598.2574019</v>
      </c>
      <c r="L4317" s="444">
        <f t="shared" ca="1" si="182"/>
        <v>1000462962180.0341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1000462962180.0341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4168595675.7501426</v>
      </c>
      <c r="L4318" s="444">
        <f t="shared" ca="1" si="182"/>
        <v>1004631557855.7842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1004631557855.7842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4185964824.3991003</v>
      </c>
      <c r="L4319" s="444">
        <f t="shared" ca="1" si="182"/>
        <v>1008817522680.1832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1008817522680.1832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4203406344.5007634</v>
      </c>
      <c r="L4320" s="444">
        <f t="shared" ca="1" si="182"/>
        <v>1013020929024.684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1013020929024.684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4220920537.60285</v>
      </c>
      <c r="L4321" s="444">
        <f t="shared" ca="1" si="182"/>
        <v>1017241849562.2869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1017241849562.2869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4238507706.5095282</v>
      </c>
      <c r="L4322" s="444">
        <f t="shared" ca="1" si="182"/>
        <v>1021480357268.7964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1021480357268.7964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4256168155.2866516</v>
      </c>
      <c r="L4323" s="444">
        <f t="shared" ca="1" si="182"/>
        <v>1025736525424.083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1025736525424.083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4273902189.2670121</v>
      </c>
      <c r="L4324" s="444">
        <f t="shared" ca="1" si="182"/>
        <v>1030010427613.35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1030010427613.35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4291710115.055625</v>
      </c>
      <c r="L4325" s="444">
        <f t="shared" ca="1" si="182"/>
        <v>1034302137728.4056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1034302137728.4056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4309592240.5350237</v>
      </c>
      <c r="L4326" s="444">
        <f t="shared" ca="1" si="182"/>
        <v>1038611729968.9407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1038611729968.9407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4327548874.8705864</v>
      </c>
      <c r="L4327" s="444">
        <f t="shared" ca="1" si="182"/>
        <v>1042939278843.8113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1042939278843.8113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4345580328.5158806</v>
      </c>
      <c r="L4328" s="444">
        <f t="shared" ca="1" si="182"/>
        <v>1047284859172.3271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1047284859172.3271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4363686913.21803</v>
      </c>
      <c r="L4329" s="444">
        <f t="shared" ca="1" si="182"/>
        <v>1051648546085.5452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1051648546085.5452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4381868942.0231047</v>
      </c>
      <c r="L4330" s="444">
        <f t="shared" ca="1" si="182"/>
        <v>1056030415027.5682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1056030415027.5682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4400126729.2815342</v>
      </c>
      <c r="L4331" s="444">
        <f t="shared" ca="1" si="182"/>
        <v>1060430541756.8497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1060430541756.8497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4418460590.6535397</v>
      </c>
      <c r="L4332" s="444">
        <f t="shared" ca="1" si="182"/>
        <v>1064849002347.5033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1064849002347.5033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4436870843.1145973</v>
      </c>
      <c r="L4333" s="444">
        <f t="shared" ca="1" si="182"/>
        <v>1069285873190.6179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1069285873190.6179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4455357804.960907</v>
      </c>
      <c r="L4334" s="444">
        <f t="shared" ca="1" si="182"/>
        <v>1073741230995.5789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1073741230995.5789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4473921795.8149118</v>
      </c>
      <c r="L4335" s="444">
        <f t="shared" ca="1" si="182"/>
        <v>1078215152791.3938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1078215152791.3938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4492563136.6308069</v>
      </c>
      <c r="L4336" s="444">
        <f t="shared" ca="1" si="182"/>
        <v>1082707715928.0247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1082707715928.0247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4511282149.7001028</v>
      </c>
      <c r="L4337" s="444">
        <f t="shared" ca="1" si="182"/>
        <v>1087218998077.7247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1087218998077.7247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4530079158.6571865</v>
      </c>
      <c r="L4338" s="444">
        <f t="shared" ca="1" si="182"/>
        <v>1091749077236.382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1091749077236.382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4548954488.4849243</v>
      </c>
      <c r="L4339" s="444">
        <f t="shared" ca="1" si="182"/>
        <v>1096298031724.8669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1096298031724.8669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4567908465.5202789</v>
      </c>
      <c r="L4340" s="444">
        <f t="shared" ca="1" si="182"/>
        <v>1100865940190.3872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1100865940190.3872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4586941417.4599466</v>
      </c>
      <c r="L4341" s="444">
        <f t="shared" ca="1" si="182"/>
        <v>1105452881607.8472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1105452881607.8472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4606053673.3660297</v>
      </c>
      <c r="L4342" s="444">
        <f t="shared" ca="1" si="182"/>
        <v>1110058935281.2131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1110058935281.2131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4625245563.6717215</v>
      </c>
      <c r="L4343" s="444">
        <f t="shared" ref="L4343:L4597" ca="1" si="187">I4343-J4343+K4343</f>
        <v>1114684180844.8848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1114684180844.8848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4644517420.1870193</v>
      </c>
      <c r="L4344" s="444">
        <f t="shared" ca="1" si="187"/>
        <v>1119328698265.0718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1119328698265.0718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4663869576.1044655</v>
      </c>
      <c r="L4345" s="444">
        <f t="shared" ca="1" si="187"/>
        <v>1123992567841.1763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1123992567841.1763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4683302366.0049009</v>
      </c>
      <c r="L4346" s="444">
        <f t="shared" ca="1" si="187"/>
        <v>1128675870207.1812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1128675870207.1812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4702816125.8632545</v>
      </c>
      <c r="L4347" s="444">
        <f t="shared" ca="1" si="187"/>
        <v>1133378686333.0444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1133378686333.0444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4722411193.0543518</v>
      </c>
      <c r="L4348" s="444">
        <f t="shared" ca="1" si="187"/>
        <v>1138101097526.0989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1138101097526.0989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4742087906.3587456</v>
      </c>
      <c r="L4349" s="444">
        <f t="shared" ca="1" si="187"/>
        <v>1142843185432.4575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1142843185432.4575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4761846605.9685726</v>
      </c>
      <c r="L4350" s="444">
        <f t="shared" ca="1" si="187"/>
        <v>1147605032038.426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1147605032038.426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4781687633.4934416</v>
      </c>
      <c r="L4351" s="444">
        <f t="shared" ca="1" si="187"/>
        <v>1152386719671.9194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1152386719671.9194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4801611331.9663305</v>
      </c>
      <c r="L4352" s="444">
        <f t="shared" ca="1" si="187"/>
        <v>1157188331003.8857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1157188331003.8857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4821618045.8495235</v>
      </c>
      <c r="L4353" s="444">
        <f t="shared" ca="1" si="187"/>
        <v>1162009949049.7354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1162009949049.7354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4841708121.0405636</v>
      </c>
      <c r="L4354" s="444">
        <f t="shared" ca="1" si="187"/>
        <v>1166851657170.7759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1166851657170.7759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4861881904.878233</v>
      </c>
      <c r="L4355" s="444">
        <f t="shared" ca="1" si="187"/>
        <v>1171713539075.6541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1171713539075.6541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4882139746.1485586</v>
      </c>
      <c r="L4356" s="444">
        <f t="shared" ca="1" si="187"/>
        <v>1176595678821.8025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1176595678821.8025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4902481995.0908432</v>
      </c>
      <c r="L4357" s="444">
        <f t="shared" ca="1" si="187"/>
        <v>1181498160816.8933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1181498160816.8933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4922909003.4037218</v>
      </c>
      <c r="L4358" s="444">
        <f t="shared" ca="1" si="187"/>
        <v>1186421069820.2971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1186421069820.2971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4943421124.2512379</v>
      </c>
      <c r="L4359" s="444">
        <f t="shared" ca="1" si="187"/>
        <v>1191364490944.5483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1191364490944.5483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4964018712.2689514</v>
      </c>
      <c r="L4360" s="444">
        <f t="shared" ca="1" si="187"/>
        <v>1196328509656.8174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1196328509656.8174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4984702123.5700722</v>
      </c>
      <c r="L4361" s="444">
        <f t="shared" ca="1" si="187"/>
        <v>1201313211780.3875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1201313211780.3875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5005471715.7516146</v>
      </c>
      <c r="L4362" s="444">
        <f t="shared" ca="1" si="187"/>
        <v>1206318683496.1392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1206318683496.1392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5026327847.9005795</v>
      </c>
      <c r="L4363" s="444">
        <f t="shared" ca="1" si="187"/>
        <v>1211345011344.0398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1211345011344.0398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5047270880.6001654</v>
      </c>
      <c r="L4364" s="444">
        <f t="shared" ca="1" si="187"/>
        <v>1216392282224.6399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1216392282224.6399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5068301175.9359999</v>
      </c>
      <c r="L4365" s="444">
        <f t="shared" ca="1" si="187"/>
        <v>1221460583400.5759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1221460583400.5759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5089419097.5023994</v>
      </c>
      <c r="L4366" s="444">
        <f t="shared" ca="1" si="187"/>
        <v>1226550002498.0784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1226550002498.0784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5110625010.4086599</v>
      </c>
      <c r="L4367" s="444">
        <f t="shared" ca="1" si="187"/>
        <v>1231660627508.4871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1231660627508.4871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5131919281.2853622</v>
      </c>
      <c r="L4368" s="444">
        <f t="shared" ca="1" si="187"/>
        <v>1236792546789.7725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1236792546789.7725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5153302278.2907181</v>
      </c>
      <c r="L4369" s="444">
        <f t="shared" ca="1" si="187"/>
        <v>1241945849068.0632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1241945849068.0632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5174774371.11693</v>
      </c>
      <c r="L4370" s="444">
        <f t="shared" ca="1" si="187"/>
        <v>1247120623439.1802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1247120623439.1802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5196335930.9965839</v>
      </c>
      <c r="L4371" s="444">
        <f t="shared" ca="1" si="187"/>
        <v>1252316959370.1768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1252316959370.1768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5217987330.7090702</v>
      </c>
      <c r="L4372" s="444">
        <f t="shared" ca="1" si="187"/>
        <v>1257534946700.8857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1257534946700.8857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5239728944.5870237</v>
      </c>
      <c r="L4373" s="444">
        <f t="shared" ca="1" si="187"/>
        <v>1262774675645.4727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1262774675645.4727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5261561148.5228024</v>
      </c>
      <c r="L4374" s="444">
        <f t="shared" ca="1" si="187"/>
        <v>1268036236793.9954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1268036236793.9954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5283484319.9749804</v>
      </c>
      <c r="L4375" s="444">
        <f t="shared" ca="1" si="187"/>
        <v>1273319721113.9705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1273319721113.9705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5305498837.9748764</v>
      </c>
      <c r="L4376" s="444">
        <f t="shared" ca="1" si="187"/>
        <v>1278625219951.9453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1278625219951.9453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5327605083.1331053</v>
      </c>
      <c r="L4377" s="444">
        <f t="shared" ca="1" si="187"/>
        <v>1283952825035.0784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1283952825035.0784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5349803437.6461601</v>
      </c>
      <c r="L4378" s="444">
        <f t="shared" ca="1" si="187"/>
        <v>1289302628472.7246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1289302628472.7246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5372094285.3030195</v>
      </c>
      <c r="L4379" s="444">
        <f t="shared" ca="1" si="187"/>
        <v>1294674722758.0276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1294674722758.0276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5394478011.4917812</v>
      </c>
      <c r="L4380" s="444">
        <f t="shared" ca="1" si="187"/>
        <v>1300069200769.5193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1300069200769.5193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5416955003.2063303</v>
      </c>
      <c r="L4381" s="444">
        <f t="shared" ca="1" si="187"/>
        <v>1305486155772.7256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1305486155772.7256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5439525649.0530233</v>
      </c>
      <c r="L4382" s="444">
        <f t="shared" ca="1" si="187"/>
        <v>1310925681421.7786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1310925681421.7786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5462190339.257411</v>
      </c>
      <c r="L4383" s="444">
        <f t="shared" ca="1" si="187"/>
        <v>1316387871761.0359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1316387871761.0359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5484949465.6709824</v>
      </c>
      <c r="L4384" s="444">
        <f t="shared" ca="1" si="187"/>
        <v>1321872821226.7068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1321872821226.7068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5507803421.7779446</v>
      </c>
      <c r="L4385" s="444">
        <f t="shared" ca="1" si="187"/>
        <v>1327380624648.4846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1327380624648.4846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5530752602.7020187</v>
      </c>
      <c r="L4386" s="444">
        <f t="shared" ca="1" si="187"/>
        <v>1332911377251.1865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1332911377251.1865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5553797405.2132769</v>
      </c>
      <c r="L4387" s="444">
        <f t="shared" ca="1" si="187"/>
        <v>1338465174656.3999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1338465174656.3999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5576938227.7349997</v>
      </c>
      <c r="L4388" s="444">
        <f t="shared" ca="1" si="187"/>
        <v>1344042112884.135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1344042112884.135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5600175470.3505621</v>
      </c>
      <c r="L4389" s="444">
        <f t="shared" ca="1" si="187"/>
        <v>1349642288354.4856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1349642288354.4856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5623509534.8103561</v>
      </c>
      <c r="L4390" s="444">
        <f t="shared" ca="1" si="187"/>
        <v>1355265797889.2959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1355265797889.2959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5646940824.5387325</v>
      </c>
      <c r="L4391" s="444">
        <f t="shared" ca="1" si="187"/>
        <v>1360912738713.8347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1360912738713.8347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5670469744.6409779</v>
      </c>
      <c r="L4392" s="444">
        <f t="shared" ca="1" si="187"/>
        <v>1366583208458.4756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1366583208458.4756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5694096701.9103146</v>
      </c>
      <c r="L4393" s="444">
        <f t="shared" ca="1" si="187"/>
        <v>1372277305160.386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1372277305160.386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5717822104.8349419</v>
      </c>
      <c r="L4394" s="444">
        <f t="shared" ca="1" si="187"/>
        <v>1377995127265.2209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1377995127265.2209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5741646363.6050873</v>
      </c>
      <c r="L4395" s="444">
        <f t="shared" ca="1" si="187"/>
        <v>1383736773628.8259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1383736773628.8259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5765569890.1201077</v>
      </c>
      <c r="L4396" s="444">
        <f t="shared" ca="1" si="187"/>
        <v>1389502343518.946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1389502343518.946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5789593097.9956083</v>
      </c>
      <c r="L4397" s="444">
        <f t="shared" ca="1" si="187"/>
        <v>1395291936616.9417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1395291936616.9417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5813716402.57059</v>
      </c>
      <c r="L4398" s="444">
        <f t="shared" ca="1" si="187"/>
        <v>1401105653019.5122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1401105653019.5122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5837940220.9146338</v>
      </c>
      <c r="L4399" s="444">
        <f t="shared" ca="1" si="187"/>
        <v>1406943593240.4268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1406943593240.4268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5862264971.8351116</v>
      </c>
      <c r="L4400" s="444">
        <f t="shared" ca="1" si="187"/>
        <v>1412805858212.262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1412805858212.262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5886691075.8844252</v>
      </c>
      <c r="L4401" s="444">
        <f t="shared" ca="1" si="187"/>
        <v>1418692549288.1465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1418692549288.1465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5911218955.3672771</v>
      </c>
      <c r="L4402" s="444">
        <f t="shared" ca="1" si="187"/>
        <v>1424603768243.5137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1424603768243.5137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5935849034.3479738</v>
      </c>
      <c r="L4403" s="444">
        <f t="shared" ca="1" si="187"/>
        <v>1430539617277.8616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1430539617277.8616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5960581738.6577568</v>
      </c>
      <c r="L4404" s="444">
        <f t="shared" ca="1" si="187"/>
        <v>1436500199016.5193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1436500199016.5193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5985417495.9021635</v>
      </c>
      <c r="L4405" s="444">
        <f t="shared" ca="1" si="187"/>
        <v>1442485616512.4214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1442485616512.4214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6010356735.4684219</v>
      </c>
      <c r="L4406" s="444">
        <f t="shared" ca="1" si="187"/>
        <v>1448495973247.8899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1448495973247.8899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6035399888.5328741</v>
      </c>
      <c r="L4407" s="444">
        <f t="shared" ca="1" si="187"/>
        <v>1454531373136.4229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1454531373136.4229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6060547388.068428</v>
      </c>
      <c r="L4408" s="444">
        <f t="shared" ca="1" si="187"/>
        <v>1460591920524.4912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1460591920524.4912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6085799668.852047</v>
      </c>
      <c r="L4409" s="444">
        <f t="shared" ca="1" si="187"/>
        <v>1466677720193.3433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1466677720193.3433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6111157167.4722633</v>
      </c>
      <c r="L4410" s="444">
        <f t="shared" ca="1" si="187"/>
        <v>1472788877360.8154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1472788877360.8154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6136620322.336731</v>
      </c>
      <c r="L4411" s="444">
        <f t="shared" ca="1" si="187"/>
        <v>1478925497683.1521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1478925497683.1521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6162189573.6798</v>
      </c>
      <c r="L4412" s="444">
        <f t="shared" ca="1" si="187"/>
        <v>1485087687256.8318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1485087687256.8318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6187865363.5701323</v>
      </c>
      <c r="L4413" s="444">
        <f t="shared" ca="1" si="187"/>
        <v>1491275552620.4019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1491275552620.4019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6213648135.9183407</v>
      </c>
      <c r="L4414" s="444">
        <f t="shared" ca="1" si="187"/>
        <v>1497489200756.3203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1497489200756.3203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6239538336.4846678</v>
      </c>
      <c r="L4415" s="444">
        <f t="shared" ca="1" si="187"/>
        <v>1503728739092.8049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1503728739092.8049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6265536412.8866873</v>
      </c>
      <c r="L4416" s="444">
        <f t="shared" ca="1" si="187"/>
        <v>1509994275505.6917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1509994275505.6917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6291642814.607048</v>
      </c>
      <c r="L4417" s="444">
        <f t="shared" ca="1" si="187"/>
        <v>1516285918320.2986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1516285918320.2986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6317857993.0012436</v>
      </c>
      <c r="L4418" s="444">
        <f t="shared" ca="1" si="187"/>
        <v>1522603776313.2998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1522603776313.2998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6344182401.3054161</v>
      </c>
      <c r="L4419" s="444">
        <f t="shared" ca="1" si="187"/>
        <v>1528947958714.6052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1528947958714.6052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6370616494.6441879</v>
      </c>
      <c r="L4420" s="444">
        <f t="shared" ca="1" si="187"/>
        <v>1535318575209.2495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1535318575209.2495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6397160730.0385399</v>
      </c>
      <c r="L4421" s="444">
        <f t="shared" ca="1" si="187"/>
        <v>1541715735939.2881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1541715735939.2881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6423815566.4137001</v>
      </c>
      <c r="L4422" s="444">
        <f t="shared" ca="1" si="187"/>
        <v>1548139551505.7019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1548139551505.7019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6450581464.607091</v>
      </c>
      <c r="L4423" s="444">
        <f t="shared" ca="1" si="187"/>
        <v>1554590132970.3091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1554590132970.3091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6477458887.3762875</v>
      </c>
      <c r="L4424" s="444">
        <f t="shared" ca="1" si="187"/>
        <v>1561067591857.6853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1561067591857.6853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6504448299.4070225</v>
      </c>
      <c r="L4425" s="444">
        <f t="shared" ca="1" si="187"/>
        <v>1567572040157.0923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1567572040157.0923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6531550167.3212175</v>
      </c>
      <c r="L4426" s="444">
        <f t="shared" ca="1" si="187"/>
        <v>1574103590324.4136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1574103590324.4136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6558764959.6850567</v>
      </c>
      <c r="L4427" s="444">
        <f t="shared" ca="1" si="187"/>
        <v>1580662355284.0986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1580662355284.0986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6586093147.0170774</v>
      </c>
      <c r="L4428" s="444">
        <f t="shared" ca="1" si="187"/>
        <v>1587248448431.1157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1587248448431.1157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6613535201.7963152</v>
      </c>
      <c r="L4429" s="444">
        <f t="shared" ca="1" si="187"/>
        <v>1593861983632.9121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1593861983632.9121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6641091598.4704666</v>
      </c>
      <c r="L4430" s="444">
        <f t="shared" ca="1" si="187"/>
        <v>1600503075231.3826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1600503075231.3826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6668762813.4640942</v>
      </c>
      <c r="L4431" s="444">
        <f t="shared" ca="1" si="187"/>
        <v>1607171838044.8467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1607171838044.8467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6696549325.186861</v>
      </c>
      <c r="L4432" s="444">
        <f t="shared" ca="1" si="187"/>
        <v>1613868387370.0334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1613868387370.0334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6724451614.0418062</v>
      </c>
      <c r="L4433" s="444">
        <f t="shared" ca="1" si="187"/>
        <v>1620592838984.0752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1620592838984.0752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6752470162.4336462</v>
      </c>
      <c r="L4434" s="444">
        <f t="shared" ca="1" si="187"/>
        <v>1627345309146.5088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1627345309146.5088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6780605454.7771196</v>
      </c>
      <c r="L4435" s="444">
        <f t="shared" ca="1" si="187"/>
        <v>1634125914601.2859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1634125914601.2859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6808857977.5053577</v>
      </c>
      <c r="L4436" s="444">
        <f t="shared" ca="1" si="187"/>
        <v>1640934772578.7913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1640934772578.7913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6837228219.0782967</v>
      </c>
      <c r="L4437" s="444">
        <f t="shared" ca="1" si="187"/>
        <v>1647772000797.8696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1647772000797.8696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6865716669.9911232</v>
      </c>
      <c r="L4438" s="444">
        <f t="shared" ca="1" si="187"/>
        <v>1654637717467.8608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1654637717467.8608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6894323822.782753</v>
      </c>
      <c r="L4439" s="444">
        <f t="shared" ca="1" si="187"/>
        <v>1661532041290.6436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1661532041290.6436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6923050172.0443478</v>
      </c>
      <c r="L4440" s="444">
        <f t="shared" ca="1" si="187"/>
        <v>1668455091462.688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1668455091462.688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6951896214.4278669</v>
      </c>
      <c r="L4441" s="444">
        <f t="shared" ca="1" si="187"/>
        <v>1675406987677.116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1675406987677.116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6980862448.6546497</v>
      </c>
      <c r="L4442" s="444">
        <f t="shared" ca="1" si="187"/>
        <v>1682387850125.7705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1682387850125.7705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7009949375.524044</v>
      </c>
      <c r="L4443" s="444">
        <f t="shared" ca="1" si="187"/>
        <v>1689397799501.2944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1689397799501.2944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7039157497.92206</v>
      </c>
      <c r="L4444" s="444">
        <f t="shared" ca="1" si="187"/>
        <v>1696436956999.2166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1696436956999.2166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7068487320.8300686</v>
      </c>
      <c r="L4445" s="444">
        <f t="shared" ca="1" si="187"/>
        <v>1703505444320.0466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1703505444320.0466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7097939351.3335276</v>
      </c>
      <c r="L4446" s="444">
        <f t="shared" ca="1" si="187"/>
        <v>1710603383671.3801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1710603383671.3801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7127514098.6307507</v>
      </c>
      <c r="L4447" s="444">
        <f t="shared" ca="1" si="187"/>
        <v>1717730897770.011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1717730897770.011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7157212074.0417109</v>
      </c>
      <c r="L4448" s="444">
        <f t="shared" ca="1" si="187"/>
        <v>1724888109844.0527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1724888109844.0527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7187033791.0168867</v>
      </c>
      <c r="L4449" s="444">
        <f t="shared" ca="1" si="187"/>
        <v>1732075143635.0696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1732075143635.0696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7216979765.1461229</v>
      </c>
      <c r="L4450" s="444">
        <f t="shared" ca="1" si="187"/>
        <v>1739292123400.2158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1739292123400.2158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7247050514.1675653</v>
      </c>
      <c r="L4451" s="444">
        <f t="shared" ca="1" si="187"/>
        <v>1746539173914.3833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1746539173914.3833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7277246557.9765968</v>
      </c>
      <c r="L4452" s="444">
        <f t="shared" ca="1" si="187"/>
        <v>1753816420472.3599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1753816420472.3599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7307568418.6348324</v>
      </c>
      <c r="L4453" s="444">
        <f t="shared" ca="1" si="187"/>
        <v>1761123988890.9946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1761123988890.9946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7338016620.3791456</v>
      </c>
      <c r="L4454" s="444">
        <f t="shared" ca="1" si="187"/>
        <v>1768462005511.3738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1768462005511.3738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7368591689.6307249</v>
      </c>
      <c r="L4455" s="444">
        <f t="shared" ca="1" si="187"/>
        <v>1775830597201.0044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1775830597201.0044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7399294155.0041847</v>
      </c>
      <c r="L4456" s="444">
        <f t="shared" ca="1" si="187"/>
        <v>1783229891356.0085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1783229891356.0085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7430124547.3167028</v>
      </c>
      <c r="L4457" s="444">
        <f t="shared" ca="1" si="187"/>
        <v>1790660015903.3252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1790660015903.3252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7461083399.597188</v>
      </c>
      <c r="L4458" s="444">
        <f t="shared" ca="1" si="187"/>
        <v>1798121099302.9224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1798121099302.9224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7492171247.0955095</v>
      </c>
      <c r="L4459" s="444">
        <f t="shared" ca="1" si="187"/>
        <v>1805613270550.0178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1805613270550.0178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7523388627.2917404</v>
      </c>
      <c r="L4460" s="444">
        <f t="shared" ca="1" si="187"/>
        <v>1813136659177.3096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1813136659177.3096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7554736079.9054565</v>
      </c>
      <c r="L4461" s="444">
        <f t="shared" ca="1" si="187"/>
        <v>1820691395257.2151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1820691395257.2151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7586214146.9050627</v>
      </c>
      <c r="L4462" s="444">
        <f t="shared" ca="1" si="187"/>
        <v>1828277609404.1201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1828277609404.1201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7617823372.5171671</v>
      </c>
      <c r="L4463" s="444">
        <f t="shared" ca="1" si="187"/>
        <v>1835895432776.6372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1835895432776.6372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7649564303.2359886</v>
      </c>
      <c r="L4464" s="444">
        <f t="shared" ca="1" si="187"/>
        <v>1843544997079.8733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1843544997079.8733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7681437487.8328047</v>
      </c>
      <c r="L4465" s="444">
        <f t="shared" ca="1" si="187"/>
        <v>1851226434567.7061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1851226434567.7061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7713443477.3654404</v>
      </c>
      <c r="L4466" s="444">
        <f t="shared" ca="1" si="187"/>
        <v>1858939878045.0715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1858939878045.0715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7745582825.1877975</v>
      </c>
      <c r="L4467" s="444">
        <f t="shared" ca="1" si="187"/>
        <v>1866685460870.2593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1866685460870.2593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7777856086.9594145</v>
      </c>
      <c r="L4468" s="444">
        <f t="shared" ca="1" si="187"/>
        <v>1874463316957.2188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1874463316957.2188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7810263820.655077</v>
      </c>
      <c r="L4469" s="444">
        <f t="shared" ca="1" si="187"/>
        <v>1882273580777.8738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1882273580777.8738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7842806586.5744753</v>
      </c>
      <c r="L4470" s="444">
        <f t="shared" ca="1" si="187"/>
        <v>1890116387364.4482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1890116387364.4482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7875484947.3518677</v>
      </c>
      <c r="L4471" s="444">
        <f t="shared" ca="1" si="187"/>
        <v>1897991872311.8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1897991872311.8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7908299467.9658337</v>
      </c>
      <c r="L4472" s="444">
        <f t="shared" ca="1" si="187"/>
        <v>1905900171779.7659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1905900171779.7659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7941250715.7490244</v>
      </c>
      <c r="L4473" s="444">
        <f t="shared" ca="1" si="187"/>
        <v>1913841422495.5149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1913841422495.5149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7974339260.3979797</v>
      </c>
      <c r="L4474" s="444">
        <f t="shared" ca="1" si="187"/>
        <v>1921815761755.9128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1921815761755.9128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8007565673.9829702</v>
      </c>
      <c r="L4475" s="444">
        <f t="shared" ca="1" si="187"/>
        <v>1929823327429.8958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1929823327429.8958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8040930530.9578991</v>
      </c>
      <c r="L4476" s="444">
        <f t="shared" ca="1" si="187"/>
        <v>1937864257960.8538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1937864257960.8538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8074434408.1702232</v>
      </c>
      <c r="L4477" s="444">
        <f t="shared" ca="1" si="187"/>
        <v>1945938692369.0239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1945938692369.0239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8108077884.8709326</v>
      </c>
      <c r="L4478" s="444">
        <f t="shared" ca="1" si="187"/>
        <v>1954046770253.8948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1954046770253.8948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8141861542.7245617</v>
      </c>
      <c r="L4479" s="444">
        <f t="shared" ca="1" si="187"/>
        <v>1962188631796.6194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1962188631796.6194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8175785965.8192482</v>
      </c>
      <c r="L4480" s="444">
        <f t="shared" ca="1" si="187"/>
        <v>1970364417762.4387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1970364417762.4387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8209851740.6768274</v>
      </c>
      <c r="L4481" s="444">
        <f t="shared" ca="1" si="187"/>
        <v>1978574269503.1155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1978574269503.1155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8244059456.2629814</v>
      </c>
      <c r="L4482" s="444">
        <f t="shared" ca="1" si="187"/>
        <v>1986818328959.3784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1986818328959.3784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8278409703.9974098</v>
      </c>
      <c r="L4483" s="444">
        <f t="shared" ca="1" si="187"/>
        <v>1995096738663.3757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1995096738663.3757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8312903077.7640657</v>
      </c>
      <c r="L4484" s="444">
        <f t="shared" ca="1" si="187"/>
        <v>2003409641741.1399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2003409641741.1399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8347540173.9214153</v>
      </c>
      <c r="L4485" s="444">
        <f t="shared" ca="1" si="187"/>
        <v>2011757181915.0613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2011757181915.0613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8382321591.3127556</v>
      </c>
      <c r="L4486" s="444">
        <f t="shared" ca="1" si="187"/>
        <v>2020139503506.374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2020139503506.374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8417247931.276557</v>
      </c>
      <c r="L4487" s="444">
        <f t="shared" ca="1" si="187"/>
        <v>2028556751437.6506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2028556751437.6506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8452319797.6568766</v>
      </c>
      <c r="L4488" s="444">
        <f t="shared" ca="1" si="187"/>
        <v>2037009071235.3076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2037009071235.3076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8487537796.8137817</v>
      </c>
      <c r="L4489" s="444">
        <f t="shared" ca="1" si="187"/>
        <v>2045496609032.1213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2045496609032.1213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8522902537.6338396</v>
      </c>
      <c r="L4490" s="444">
        <f t="shared" ca="1" si="187"/>
        <v>2054019511569.7551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2054019511569.7551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8558414631.5406466</v>
      </c>
      <c r="L4491" s="444">
        <f t="shared" ca="1" si="187"/>
        <v>2062577926201.2957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2062577926201.2957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8594074692.5053978</v>
      </c>
      <c r="L4492" s="444">
        <f t="shared" ca="1" si="187"/>
        <v>2071172000893.801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2071172000893.801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8629883337.0575047</v>
      </c>
      <c r="L4493" s="444">
        <f t="shared" ca="1" si="187"/>
        <v>2079801884230.8586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2079801884230.8586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8665841184.2952442</v>
      </c>
      <c r="L4494" s="444">
        <f t="shared" ca="1" si="187"/>
        <v>2088467725415.1538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2088467725415.1538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8701948855.8964729</v>
      </c>
      <c r="L4495" s="444">
        <f t="shared" ca="1" si="187"/>
        <v>2097169674271.0503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2097169674271.0503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8738206976.1293755</v>
      </c>
      <c r="L4496" s="444">
        <f t="shared" ca="1" si="187"/>
        <v>2105907881247.1797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2105907881247.1797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8774616171.8632488</v>
      </c>
      <c r="L4497" s="444">
        <f t="shared" ca="1" si="187"/>
        <v>2114682497419.043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2114682497419.043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8811177072.5793457</v>
      </c>
      <c r="L4498" s="444">
        <f t="shared" ca="1" si="187"/>
        <v>2123493674491.6223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2123493674491.6223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8847890310.3817596</v>
      </c>
      <c r="L4499" s="444">
        <f t="shared" ca="1" si="187"/>
        <v>2132341564802.0042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2132341564802.0042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8884756520.0083504</v>
      </c>
      <c r="L4500" s="444">
        <f t="shared" ca="1" si="187"/>
        <v>2141226321322.0125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2141226321322.0125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8921776338.8417187</v>
      </c>
      <c r="L4501" s="444">
        <f t="shared" ca="1" si="187"/>
        <v>2150148097660.8542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2150148097660.8542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8958950406.9202251</v>
      </c>
      <c r="L4502" s="444">
        <f t="shared" ca="1" si="187"/>
        <v>2159107048067.7744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2159107048067.7744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8996279366.9490604</v>
      </c>
      <c r="L4503" s="444">
        <f t="shared" ca="1" si="187"/>
        <v>2168103327434.7234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2168103327434.7234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9033763864.311348</v>
      </c>
      <c r="L4504" s="444">
        <f t="shared" ca="1" si="187"/>
        <v>2177137091299.0347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2177137091299.0347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9071404547.0793114</v>
      </c>
      <c r="L4505" s="444">
        <f t="shared" ca="1" si="187"/>
        <v>2186208495846.114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2186208495846.114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9109202066.0254745</v>
      </c>
      <c r="L4506" s="444">
        <f t="shared" ca="1" si="187"/>
        <v>2195317697912.1394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2195317697912.1394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9147157074.6339149</v>
      </c>
      <c r="L4507" s="444">
        <f t="shared" ca="1" si="187"/>
        <v>2204464854986.7734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2204464854986.7734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9185270229.1115551</v>
      </c>
      <c r="L4508" s="444">
        <f t="shared" ca="1" si="187"/>
        <v>2213650125215.8848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2213650125215.8848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9223542188.399519</v>
      </c>
      <c r="L4509" s="444">
        <f t="shared" ca="1" si="187"/>
        <v>2222873667404.2842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2222873667404.2842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9261973614.1845169</v>
      </c>
      <c r="L4510" s="444">
        <f t="shared" ca="1" si="187"/>
        <v>2232135641018.4688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2232135641018.4688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9300565170.9102859</v>
      </c>
      <c r="L4511" s="444">
        <f t="shared" ca="1" si="187"/>
        <v>2241436206189.3789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2241436206189.3789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9339317525.7890778</v>
      </c>
      <c r="L4512" s="444">
        <f t="shared" ca="1" si="187"/>
        <v>2250775523715.168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2250775523715.168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9378231348.8132</v>
      </c>
      <c r="L4513" s="444">
        <f t="shared" ca="1" si="187"/>
        <v>2260153755063.981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2260153755063.981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9417307312.7665863</v>
      </c>
      <c r="L4514" s="444">
        <f t="shared" ca="1" si="187"/>
        <v>2269571062376.7476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2269571062376.7476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9456546093.2364483</v>
      </c>
      <c r="L4515" s="444">
        <f t="shared" ca="1" si="187"/>
        <v>2279027608469.9839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2279027608469.9839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9495948368.6249332</v>
      </c>
      <c r="L4516" s="444">
        <f t="shared" ca="1" si="187"/>
        <v>2288523556838.6089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2288523556838.6089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9535514820.1608696</v>
      </c>
      <c r="L4517" s="444">
        <f t="shared" ca="1" si="187"/>
        <v>2298059071658.7695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2298059071658.7695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9575246131.9115391</v>
      </c>
      <c r="L4518" s="444">
        <f t="shared" ca="1" si="187"/>
        <v>2307634317790.6812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2307634317790.6812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9615142990.7945042</v>
      </c>
      <c r="L4519" s="444">
        <f t="shared" ca="1" si="187"/>
        <v>2317249460781.4756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2317249460781.4756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9655206086.5894814</v>
      </c>
      <c r="L4520" s="444">
        <f t="shared" ca="1" si="187"/>
        <v>2326904666868.0649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2326904666868.0649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9695436111.9502697</v>
      </c>
      <c r="L4521" s="444">
        <f t="shared" ca="1" si="187"/>
        <v>2336600102980.0151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2336600102980.0151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9735833762.416729</v>
      </c>
      <c r="L4522" s="444">
        <f t="shared" ca="1" si="187"/>
        <v>2346335936742.4316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2346335936742.4316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9776399736.4267979</v>
      </c>
      <c r="L4523" s="444">
        <f t="shared" ca="1" si="187"/>
        <v>2356112336478.8584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2356112336478.8584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9817134735.328577</v>
      </c>
      <c r="L4524" s="444">
        <f t="shared" ca="1" si="187"/>
        <v>2365929471214.187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2365929471214.187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9858039463.3924465</v>
      </c>
      <c r="L4525" s="444">
        <f t="shared" ca="1" si="187"/>
        <v>2375787510677.5796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2375787510677.5796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9899114627.8232479</v>
      </c>
      <c r="L4526" s="444">
        <f t="shared" ca="1" si="187"/>
        <v>2385686625305.4028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2385686625305.4028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9940360938.7725124</v>
      </c>
      <c r="L4527" s="444">
        <f t="shared" ca="1" si="187"/>
        <v>2395626986244.1753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2395626986244.1753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9981779109.3507309</v>
      </c>
      <c r="L4528" s="444">
        <f t="shared" ca="1" si="187"/>
        <v>2405608765353.5259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2405608765353.5259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10023369855.63969</v>
      </c>
      <c r="L4529" s="444">
        <f t="shared" ca="1" si="187"/>
        <v>2415632135209.1655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2415632135209.1655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10065133896.704857</v>
      </c>
      <c r="L4530" s="444">
        <f t="shared" ca="1" si="187"/>
        <v>2425697269105.8706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2425697269105.8706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10107071954.607794</v>
      </c>
      <c r="L4531" s="444">
        <f t="shared" ca="1" si="187"/>
        <v>2435804341060.4785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2435804341060.4785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10149184754.418661</v>
      </c>
      <c r="L4532" s="444">
        <f t="shared" ca="1" si="187"/>
        <v>2445953525814.897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2445953525814.897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10191473024.228737</v>
      </c>
      <c r="L4533" s="444">
        <f t="shared" ca="1" si="187"/>
        <v>2456144998839.1255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2456144998839.1255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10233937495.163023</v>
      </c>
      <c r="L4534" s="444">
        <f t="shared" ca="1" si="187"/>
        <v>2466378936334.2886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2466378936334.2886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10276578901.392868</v>
      </c>
      <c r="L4535" s="444">
        <f t="shared" ca="1" si="187"/>
        <v>2476655515235.6816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2476655515235.6816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10319397980.148674</v>
      </c>
      <c r="L4536" s="444">
        <f t="shared" ca="1" si="187"/>
        <v>2486974913215.8301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2486974913215.8301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10362395471.732626</v>
      </c>
      <c r="L4537" s="444">
        <f t="shared" ca="1" si="187"/>
        <v>2497337308687.5625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2497337308687.5625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10405572119.531509</v>
      </c>
      <c r="L4538" s="444">
        <f t="shared" ca="1" si="187"/>
        <v>2507742880807.0942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2507742880807.0942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10448928670.02956</v>
      </c>
      <c r="L4539" s="444">
        <f t="shared" ca="1" si="187"/>
        <v>2518191809477.124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2518191809477.124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10492465872.82135</v>
      </c>
      <c r="L4540" s="444">
        <f t="shared" ca="1" si="187"/>
        <v>2528684275349.9453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2528684275349.9453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10536184480.624771</v>
      </c>
      <c r="L4541" s="444">
        <f t="shared" ca="1" si="187"/>
        <v>2539220459830.5703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2539220459830.5703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10580085249.294043</v>
      </c>
      <c r="L4542" s="444">
        <f t="shared" ca="1" si="187"/>
        <v>2549800545079.8643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2549800545079.8643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10624168937.832767</v>
      </c>
      <c r="L4543" s="444">
        <f t="shared" ca="1" si="187"/>
        <v>2560424714017.6973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2560424714017.6973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10668436308.407072</v>
      </c>
      <c r="L4544" s="444">
        <f t="shared" ca="1" si="187"/>
        <v>2571093150326.1045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2571093150326.1045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10712888126.358768</v>
      </c>
      <c r="L4545" s="444">
        <f t="shared" ca="1" si="187"/>
        <v>2581806038452.4634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2581806038452.4634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10757525160.218597</v>
      </c>
      <c r="L4546" s="444">
        <f t="shared" ca="1" si="187"/>
        <v>2592563563612.6821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2592563563612.6821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10802348181.719509</v>
      </c>
      <c r="L4547" s="444">
        <f t="shared" ca="1" si="187"/>
        <v>2603365911794.4019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2603365911794.4019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10847357965.810007</v>
      </c>
      <c r="L4548" s="444">
        <f t="shared" ca="1" si="187"/>
        <v>2614213269760.2119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2614213269760.2119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10892555290.667549</v>
      </c>
      <c r="L4549" s="444">
        <f t="shared" ca="1" si="187"/>
        <v>2625105825050.8794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2625105825050.8794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10937940937.711998</v>
      </c>
      <c r="L4550" s="444">
        <f t="shared" ca="1" si="187"/>
        <v>2636043765988.5913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2636043765988.5913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10983515691.619131</v>
      </c>
      <c r="L4551" s="444">
        <f t="shared" ca="1" si="187"/>
        <v>2647027281680.2104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2647027281680.2104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11029280340.334209</v>
      </c>
      <c r="L4552" s="444">
        <f t="shared" ca="1" si="187"/>
        <v>2658056562020.5444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2658056562020.5444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11075235675.085602</v>
      </c>
      <c r="L4553" s="444">
        <f t="shared" ca="1" si="187"/>
        <v>2669131797695.6299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2669131797695.6299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11121382490.398458</v>
      </c>
      <c r="L4554" s="444">
        <f t="shared" ca="1" si="187"/>
        <v>2680253180186.0283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2680253180186.0283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11167721584.108452</v>
      </c>
      <c r="L4555" s="444">
        <f t="shared" ca="1" si="187"/>
        <v>2691420901770.1367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2691420901770.1367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11214253757.37557</v>
      </c>
      <c r="L4556" s="444">
        <f t="shared" ca="1" si="187"/>
        <v>2702635155527.5122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2702635155527.5122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11260979814.697968</v>
      </c>
      <c r="L4557" s="444">
        <f t="shared" ca="1" si="187"/>
        <v>2713896135342.21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2713896135342.21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11307900563.925875</v>
      </c>
      <c r="L4558" s="444">
        <f t="shared" ca="1" si="187"/>
        <v>2725204035906.1357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2725204035906.1357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11355016816.275566</v>
      </c>
      <c r="L4559" s="444">
        <f t="shared" ca="1" si="187"/>
        <v>2736559052722.4111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2736559052722.4111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11402329386.34338</v>
      </c>
      <c r="L4560" s="444">
        <f t="shared" ca="1" si="187"/>
        <v>2747961382108.7544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2747961382108.7544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11449839092.11981</v>
      </c>
      <c r="L4561" s="444">
        <f t="shared" ca="1" si="187"/>
        <v>2759411221200.874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2759411221200.874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11497546755.003641</v>
      </c>
      <c r="L4562" s="444">
        <f t="shared" ca="1" si="187"/>
        <v>2770908767955.8774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2770908767955.8774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11545453199.816156</v>
      </c>
      <c r="L4563" s="444">
        <f t="shared" ca="1" si="187"/>
        <v>2782454221155.6934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2782454221155.6934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11593559254.81539</v>
      </c>
      <c r="L4564" s="444">
        <f t="shared" ca="1" si="187"/>
        <v>2794047780410.5088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2794047780410.5088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11641865751.710453</v>
      </c>
      <c r="L4565" s="444">
        <f t="shared" ca="1" si="187"/>
        <v>2805689646162.2192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2805689646162.2192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11690373525.675913</v>
      </c>
      <c r="L4566" s="444">
        <f t="shared" ca="1" si="187"/>
        <v>2817380019687.895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2817380019687.895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11739083415.36623</v>
      </c>
      <c r="L4567" s="444">
        <f t="shared" ca="1" si="187"/>
        <v>2829119103103.2612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2829119103103.2612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11787996262.930256</v>
      </c>
      <c r="L4568" s="444">
        <f t="shared" ca="1" si="187"/>
        <v>2840907099366.1914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2840907099366.1914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11837112914.025797</v>
      </c>
      <c r="L4569" s="444">
        <f t="shared" ca="1" si="187"/>
        <v>2852744212280.2173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2852744212280.2173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11886434217.834238</v>
      </c>
      <c r="L4570" s="444">
        <f t="shared" ca="1" si="187"/>
        <v>2864630646498.0518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2864630646498.0518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11935961027.075216</v>
      </c>
      <c r="L4571" s="444">
        <f t="shared" ca="1" si="187"/>
        <v>2876566607525.127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2876566607525.127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11985694198.021362</v>
      </c>
      <c r="L4572" s="444">
        <f t="shared" ca="1" si="187"/>
        <v>2888552301723.1484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2888552301723.1484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12035634590.513119</v>
      </c>
      <c r="L4573" s="444">
        <f t="shared" ca="1" si="187"/>
        <v>2900587936313.6616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2900587936313.6616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12085783067.973591</v>
      </c>
      <c r="L4574" s="444">
        <f t="shared" ca="1" si="187"/>
        <v>2912673719381.6353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2912673719381.6353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12136140497.423481</v>
      </c>
      <c r="L4575" s="444">
        <f t="shared" ca="1" si="187"/>
        <v>2924809859879.0586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2924809859879.0586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12186707749.496077</v>
      </c>
      <c r="L4576" s="444">
        <f t="shared" ca="1" si="187"/>
        <v>2936996567628.5547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2936996567628.5547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12237485698.452311</v>
      </c>
      <c r="L4577" s="444">
        <f t="shared" ca="1" si="187"/>
        <v>2949234053327.0068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2949234053327.0068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12288475222.195862</v>
      </c>
      <c r="L4578" s="444">
        <f t="shared" ca="1" si="187"/>
        <v>2961522528549.2026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2961522528549.2026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12339677202.288343</v>
      </c>
      <c r="L4579" s="444">
        <f t="shared" ca="1" si="187"/>
        <v>2973862205751.4912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2973862205751.4912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12391092523.964546</v>
      </c>
      <c r="L4580" s="444">
        <f t="shared" ca="1" si="187"/>
        <v>2986253298275.4556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2986253298275.4556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12442722076.147732</v>
      </c>
      <c r="L4581" s="444">
        <f t="shared" ca="1" si="187"/>
        <v>2998696020351.6035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2998696020351.6035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12494566751.465015</v>
      </c>
      <c r="L4582" s="444">
        <f t="shared" ca="1" si="187"/>
        <v>3011190587103.0684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3011190587103.0684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12546627446.262785</v>
      </c>
      <c r="L4583" s="444">
        <f t="shared" ca="1" si="187"/>
        <v>3023737214549.3311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3023737214549.3311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12598905060.622213</v>
      </c>
      <c r="L4584" s="444">
        <f t="shared" ca="1" si="187"/>
        <v>3036336119609.9531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3036336119609.9531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12651400498.374805</v>
      </c>
      <c r="L4585" s="444">
        <f t="shared" ca="1" si="187"/>
        <v>3048987520108.3281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3048987520108.3281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12704114667.118034</v>
      </c>
      <c r="L4586" s="444">
        <f t="shared" ca="1" si="187"/>
        <v>3061691634775.4463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3061691634775.4463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12757048478.231026</v>
      </c>
      <c r="L4587" s="444">
        <f t="shared" ca="1" si="187"/>
        <v>3074448683253.6772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3074448683253.6772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12810202846.890322</v>
      </c>
      <c r="L4588" s="444">
        <f t="shared" ca="1" si="187"/>
        <v>3087258886100.5674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3087258886100.5674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12863578692.085697</v>
      </c>
      <c r="L4589" s="444">
        <f t="shared" ca="1" si="187"/>
        <v>3100122464792.6533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3100122464792.6533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12917176936.636055</v>
      </c>
      <c r="L4590" s="444">
        <f t="shared" ca="1" si="187"/>
        <v>3113039641729.2896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3113039641729.2896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12970998507.205374</v>
      </c>
      <c r="L4591" s="444">
        <f t="shared" ca="1" si="187"/>
        <v>3126010640236.4951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3126010640236.4951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13025044334.318729</v>
      </c>
      <c r="L4592" s="444">
        <f t="shared" ca="1" si="187"/>
        <v>3139035684570.814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3139035684570.814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13079315352.378391</v>
      </c>
      <c r="L4593" s="444">
        <f t="shared" ca="1" si="187"/>
        <v>3152114999923.1924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3152114999923.1924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13133812499.679968</v>
      </c>
      <c r="L4594" s="444">
        <f t="shared" ca="1" si="187"/>
        <v>3165248812422.8726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3165248812422.8726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13188536718.428635</v>
      </c>
      <c r="L4595" s="444">
        <f t="shared" ca="1" si="187"/>
        <v>3178437349141.3013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3178437349141.3013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13243488954.755423</v>
      </c>
      <c r="L4596" s="444">
        <f t="shared" ca="1" si="187"/>
        <v>3191680838096.0566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3191680838096.0566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13298670158.73357</v>
      </c>
      <c r="L4597" s="444">
        <f t="shared" ca="1" si="187"/>
        <v>3204979508254.79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3204979508254.79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13354081284.394958</v>
      </c>
      <c r="L4598" s="444">
        <f t="shared" ref="L4598:L4852" ca="1" si="192">I4598-J4598+K4598</f>
        <v>3218333589539.1851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3218333589539.1851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13409723289.746605</v>
      </c>
      <c r="L4599" s="444">
        <f t="shared" ca="1" si="192"/>
        <v>3231743312828.9316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3231743312828.9316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13465597136.787214</v>
      </c>
      <c r="L4600" s="444">
        <f t="shared" ca="1" si="192"/>
        <v>3245208909965.7188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3245208909965.7188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13521703791.523829</v>
      </c>
      <c r="L4601" s="444">
        <f t="shared" ca="1" si="192"/>
        <v>3258730613757.2427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3258730613757.2427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13578044223.98851</v>
      </c>
      <c r="L4602" s="444">
        <f t="shared" ca="1" si="192"/>
        <v>3272308657981.231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3272308657981.231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13634619408.255129</v>
      </c>
      <c r="L4603" s="444">
        <f t="shared" ca="1" si="192"/>
        <v>3285943277389.4863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3285943277389.4863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13691430322.456192</v>
      </c>
      <c r="L4604" s="444">
        <f t="shared" ca="1" si="192"/>
        <v>3299634707711.9424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3299634707711.9424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13748477948.799759</v>
      </c>
      <c r="L4605" s="444">
        <f t="shared" ca="1" si="192"/>
        <v>3313383185660.7422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3313383185660.7422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13805763273.586426</v>
      </c>
      <c r="L4606" s="444">
        <f t="shared" ca="1" si="192"/>
        <v>3327188948934.3286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3327188948934.3286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13863287287.22637</v>
      </c>
      <c r="L4607" s="444">
        <f t="shared" ca="1" si="192"/>
        <v>3341052236221.5552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3341052236221.5552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13921050984.256479</v>
      </c>
      <c r="L4608" s="444">
        <f t="shared" ca="1" si="192"/>
        <v>3354973287205.8115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3354973287205.8115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13979055363.357548</v>
      </c>
      <c r="L4609" s="444">
        <f t="shared" ca="1" si="192"/>
        <v>3368952342569.1689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3368952342569.1689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14037301427.371536</v>
      </c>
      <c r="L4610" s="444">
        <f t="shared" ca="1" si="192"/>
        <v>3382989643996.5405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3382989643996.5405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14095790183.318918</v>
      </c>
      <c r="L4611" s="444">
        <f t="shared" ca="1" si="192"/>
        <v>3397085434179.8594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3397085434179.8594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14154522642.41608</v>
      </c>
      <c r="L4612" s="444">
        <f t="shared" ca="1" si="192"/>
        <v>3411239956822.2754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3411239956822.2754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14213499820.092813</v>
      </c>
      <c r="L4613" s="444">
        <f t="shared" ca="1" si="192"/>
        <v>3425453456642.3682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3425453456642.3682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14272722736.009867</v>
      </c>
      <c r="L4614" s="444">
        <f t="shared" ca="1" si="192"/>
        <v>3439726179378.3779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3439726179378.3779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14332192414.076574</v>
      </c>
      <c r="L4615" s="444">
        <f t="shared" ca="1" si="192"/>
        <v>3454058371792.4546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3454058371792.4546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14391909882.468561</v>
      </c>
      <c r="L4616" s="444">
        <f t="shared" ca="1" si="192"/>
        <v>3468450281674.9233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3468450281674.9233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14451876173.645515</v>
      </c>
      <c r="L4617" s="444">
        <f t="shared" ca="1" si="192"/>
        <v>3482902157848.5688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3482902157848.5688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14512092324.369036</v>
      </c>
      <c r="L4618" s="444">
        <f t="shared" ca="1" si="192"/>
        <v>3497414250172.938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3497414250172.938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14572559375.720575</v>
      </c>
      <c r="L4619" s="444">
        <f t="shared" ca="1" si="192"/>
        <v>3511986809548.6587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3511986809548.6587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14633278373.119411</v>
      </c>
      <c r="L4620" s="444">
        <f t="shared" ca="1" si="192"/>
        <v>3526620087921.7783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3526620087921.7783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14694250366.340742</v>
      </c>
      <c r="L4621" s="444">
        <f t="shared" ca="1" si="192"/>
        <v>3541314338288.1191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3541314338288.1191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14755476409.533829</v>
      </c>
      <c r="L4622" s="444">
        <f t="shared" ca="1" si="192"/>
        <v>3556069814697.6528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3556069814697.6528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14816957561.240219</v>
      </c>
      <c r="L4623" s="444">
        <f t="shared" ca="1" si="192"/>
        <v>3570886772258.8931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3570886772258.8931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14878694884.412056</v>
      </c>
      <c r="L4624" s="444">
        <f t="shared" ca="1" si="192"/>
        <v>3585765467143.3052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3585765467143.3052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14940689446.430437</v>
      </c>
      <c r="L4625" s="444">
        <f t="shared" ca="1" si="192"/>
        <v>3600706156589.7358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3600706156589.7358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15002942319.123899</v>
      </c>
      <c r="L4626" s="444">
        <f t="shared" ca="1" si="192"/>
        <v>3615709098908.8599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3615709098908.8599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15065454578.786913</v>
      </c>
      <c r="L4627" s="444">
        <f t="shared" ca="1" si="192"/>
        <v>3630774553487.647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3630774553487.647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15128227306.19853</v>
      </c>
      <c r="L4628" s="444">
        <f t="shared" ca="1" si="192"/>
        <v>3645902780793.8457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3645902780793.8457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15191261586.641024</v>
      </c>
      <c r="L4629" s="444">
        <f t="shared" ca="1" si="192"/>
        <v>3661094042380.4868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3661094042380.4868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15254558509.918697</v>
      </c>
      <c r="L4630" s="444">
        <f t="shared" ca="1" si="192"/>
        <v>3676348600890.4053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3676348600890.4053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15318119170.376688</v>
      </c>
      <c r="L4631" s="444">
        <f t="shared" ca="1" si="192"/>
        <v>3691666720060.7817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3691666720060.7817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15381944666.919924</v>
      </c>
      <c r="L4632" s="444">
        <f t="shared" ca="1" si="192"/>
        <v>3707048664727.7017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3707048664727.7017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15446036103.032087</v>
      </c>
      <c r="L4633" s="444">
        <f t="shared" ca="1" si="192"/>
        <v>3722494700830.7339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3722494700830.7339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15510394586.794722</v>
      </c>
      <c r="L4634" s="444">
        <f t="shared" ca="1" si="192"/>
        <v>3738005095417.5288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3738005095417.5288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15575021230.90637</v>
      </c>
      <c r="L4635" s="444">
        <f t="shared" ca="1" si="192"/>
        <v>3753580116648.4351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3753580116648.4351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15639917152.701811</v>
      </c>
      <c r="L4636" s="444">
        <f t="shared" ca="1" si="192"/>
        <v>3769220033801.1367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3769220033801.1367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15705083474.171402</v>
      </c>
      <c r="L4637" s="444">
        <f t="shared" ca="1" si="192"/>
        <v>3784925117275.3081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3784925117275.3081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15770521321.98045</v>
      </c>
      <c r="L4638" s="444">
        <f t="shared" ca="1" si="192"/>
        <v>3800695638597.2886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3800695638597.2886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15836231827.488703</v>
      </c>
      <c r="L4639" s="444">
        <f t="shared" ca="1" si="192"/>
        <v>3816531870424.7773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3816531870424.7773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15902216126.769903</v>
      </c>
      <c r="L4640" s="444">
        <f t="shared" ca="1" si="192"/>
        <v>3832434086551.5474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3832434086551.5474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15968475360.631447</v>
      </c>
      <c r="L4641" s="444">
        <f t="shared" ca="1" si="192"/>
        <v>3848402561912.1787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3848402561912.1787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16035010674.634079</v>
      </c>
      <c r="L4642" s="444">
        <f t="shared" ca="1" si="192"/>
        <v>3864437572586.813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3864437572586.813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16101823219.111719</v>
      </c>
      <c r="L4643" s="444">
        <f t="shared" ca="1" si="192"/>
        <v>3880539395805.9248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3880539395805.9248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16168914149.191353</v>
      </c>
      <c r="L4644" s="444">
        <f t="shared" ca="1" si="192"/>
        <v>3896708309955.1162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3896708309955.1162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16236284624.812983</v>
      </c>
      <c r="L4645" s="444">
        <f t="shared" ca="1" si="192"/>
        <v>3912944594579.9292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3912944594579.9292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16303935810.749702</v>
      </c>
      <c r="L4646" s="444">
        <f t="shared" ca="1" si="192"/>
        <v>3929248530390.6787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3929248530390.6787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16371868876.627829</v>
      </c>
      <c r="L4647" s="444">
        <f t="shared" ca="1" si="192"/>
        <v>3945620399267.3066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3945620399267.3066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16440084996.947111</v>
      </c>
      <c r="L4648" s="444">
        <f t="shared" ca="1" si="192"/>
        <v>3962060484264.2539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3962060484264.2539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16508585351.101057</v>
      </c>
      <c r="L4649" s="444">
        <f t="shared" ca="1" si="192"/>
        <v>3978569069615.355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3978569069615.355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16577371123.397314</v>
      </c>
      <c r="L4650" s="444">
        <f t="shared" ca="1" si="192"/>
        <v>3995146440738.7524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3995146440738.7524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16646443503.078135</v>
      </c>
      <c r="L4651" s="444">
        <f t="shared" ca="1" si="192"/>
        <v>4011792884241.8306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4011792884241.8306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16715803684.340958</v>
      </c>
      <c r="L4652" s="444">
        <f t="shared" ca="1" si="192"/>
        <v>4028508687926.1714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4028508687926.1714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16785452866.359049</v>
      </c>
      <c r="L4653" s="444">
        <f t="shared" ca="1" si="192"/>
        <v>4045294140792.5303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4045294140792.5303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16855392253.30221</v>
      </c>
      <c r="L4654" s="444">
        <f t="shared" ca="1" si="192"/>
        <v>4062149533045.8325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4062149533045.8325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16925623054.357635</v>
      </c>
      <c r="L4655" s="444">
        <f t="shared" ca="1" si="192"/>
        <v>4079075156100.1899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4079075156100.1899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16996146483.750792</v>
      </c>
      <c r="L4656" s="444">
        <f t="shared" ca="1" si="192"/>
        <v>4096071302583.9409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4096071302583.9409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17066963760.766422</v>
      </c>
      <c r="L4657" s="444">
        <f t="shared" ca="1" si="192"/>
        <v>4113138266344.7075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4113138266344.7075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17138076109.769615</v>
      </c>
      <c r="L4658" s="444">
        <f t="shared" ca="1" si="192"/>
        <v>4130276342454.4771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4130276342454.4771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17209484760.226986</v>
      </c>
      <c r="L4659" s="444">
        <f t="shared" ca="1" si="192"/>
        <v>4147485827214.7041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4147485827214.7041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17281190946.727936</v>
      </c>
      <c r="L4660" s="444">
        <f t="shared" ca="1" si="192"/>
        <v>4164767018161.4321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4164767018161.4321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17353195909.005966</v>
      </c>
      <c r="L4661" s="444">
        <f t="shared" ca="1" si="192"/>
        <v>4182120214070.438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4182120214070.438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17425500891.960159</v>
      </c>
      <c r="L4662" s="444">
        <f t="shared" ca="1" si="192"/>
        <v>4199545714962.3979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4199545714962.3979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17498107145.676659</v>
      </c>
      <c r="L4663" s="444">
        <f t="shared" ca="1" si="192"/>
        <v>4217043822108.0747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4217043822108.0747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17571015925.45031</v>
      </c>
      <c r="L4664" s="444">
        <f t="shared" ca="1" si="192"/>
        <v>4234614838033.5249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4234614838033.5249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17644228491.806355</v>
      </c>
      <c r="L4665" s="444">
        <f t="shared" ca="1" si="192"/>
        <v>4252259066525.3311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4252259066525.3311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17717746110.522213</v>
      </c>
      <c r="L4666" s="444">
        <f t="shared" ca="1" si="192"/>
        <v>4269976812635.853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4269976812635.853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17791570052.649387</v>
      </c>
      <c r="L4667" s="444">
        <f t="shared" ca="1" si="192"/>
        <v>4287768382688.5024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4287768382688.5024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17865701594.535427</v>
      </c>
      <c r="L4668" s="444">
        <f t="shared" ca="1" si="192"/>
        <v>4305634084283.0381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4305634084283.0381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17940142017.845993</v>
      </c>
      <c r="L4669" s="444">
        <f t="shared" ca="1" si="192"/>
        <v>4323574226300.8843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4323574226300.8843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18014892609.587017</v>
      </c>
      <c r="L4670" s="444">
        <f t="shared" ca="1" si="192"/>
        <v>4341589118910.4712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4341589118910.4712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18089954662.126965</v>
      </c>
      <c r="L4671" s="444">
        <f t="shared" ca="1" si="192"/>
        <v>4359679073572.5981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4359679073572.5981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18165329473.219162</v>
      </c>
      <c r="L4672" s="444">
        <f t="shared" ca="1" si="192"/>
        <v>4377844403045.8174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4377844403045.8174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18241018346.024239</v>
      </c>
      <c r="L4673" s="444">
        <f t="shared" ca="1" si="192"/>
        <v>4396085421391.8418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4396085421391.8418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18317022589.132671</v>
      </c>
      <c r="L4674" s="444">
        <f t="shared" ca="1" si="192"/>
        <v>4414402443980.9746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4414402443980.9746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18393343516.587395</v>
      </c>
      <c r="L4675" s="444">
        <f t="shared" ca="1" si="192"/>
        <v>4432795787497.5615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4432795787497.5615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18469982447.906506</v>
      </c>
      <c r="L4676" s="444">
        <f t="shared" ca="1" si="192"/>
        <v>4451265769945.4678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4451265769945.4678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18546940708.106117</v>
      </c>
      <c r="L4677" s="444">
        <f t="shared" ca="1" si="192"/>
        <v>4469812710653.5742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4469812710653.5742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18624219627.723225</v>
      </c>
      <c r="L4678" s="444">
        <f t="shared" ca="1" si="192"/>
        <v>4488436930281.2979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4488436930281.2979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18701820542.838741</v>
      </c>
      <c r="L4679" s="444">
        <f t="shared" ca="1" si="192"/>
        <v>4507138750824.1367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4507138750824.1367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18779744795.100571</v>
      </c>
      <c r="L4680" s="444">
        <f t="shared" ca="1" si="192"/>
        <v>4525918495619.2373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4525918495619.2373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18857993731.746822</v>
      </c>
      <c r="L4681" s="444">
        <f t="shared" ca="1" si="192"/>
        <v>4544776489350.9844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4544776489350.9844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18936568705.629101</v>
      </c>
      <c r="L4682" s="444">
        <f t="shared" ca="1" si="192"/>
        <v>4563713058056.6133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4563713058056.6133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19015471075.235889</v>
      </c>
      <c r="L4683" s="444">
        <f t="shared" ca="1" si="192"/>
        <v>4582728529131.8496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4582728529131.8496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19094702204.716042</v>
      </c>
      <c r="L4684" s="444">
        <f t="shared" ca="1" si="192"/>
        <v>4601823231336.5654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4601823231336.5654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19174263463.902355</v>
      </c>
      <c r="L4685" s="444">
        <f t="shared" ca="1" si="192"/>
        <v>4620997494800.4678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4620997494800.4678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19254156228.335281</v>
      </c>
      <c r="L4686" s="444">
        <f t="shared" ca="1" si="192"/>
        <v>4640251651028.8027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4640251651028.8027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19334381879.286678</v>
      </c>
      <c r="L4687" s="444">
        <f t="shared" ca="1" si="192"/>
        <v>4659586032908.0898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4659586032908.0898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19414941803.783707</v>
      </c>
      <c r="L4688" s="444">
        <f t="shared" ca="1" si="192"/>
        <v>4679000974711.874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4679000974711.874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19495837394.632809</v>
      </c>
      <c r="L4689" s="444">
        <f t="shared" ca="1" si="192"/>
        <v>4698496812106.5068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4698496812106.5068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19577070050.443779</v>
      </c>
      <c r="L4690" s="444">
        <f t="shared" ca="1" si="192"/>
        <v>4718073882156.9502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4718073882156.9502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19658641175.653957</v>
      </c>
      <c r="L4691" s="444">
        <f t="shared" ca="1" si="192"/>
        <v>4737732523332.6045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4737732523332.6045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19740552180.552517</v>
      </c>
      <c r="L4692" s="444">
        <f t="shared" ca="1" si="192"/>
        <v>4757473075513.1572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4757473075513.1572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19822804481.304821</v>
      </c>
      <c r="L4693" s="444">
        <f t="shared" ca="1" si="192"/>
        <v>4777295879994.4619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4777295879994.4619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19905399499.976925</v>
      </c>
      <c r="L4694" s="444">
        <f t="shared" ca="1" si="192"/>
        <v>4797201279494.4385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4797201279494.4385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19988338664.560162</v>
      </c>
      <c r="L4695" s="444">
        <f t="shared" ca="1" si="192"/>
        <v>4817189618158.999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4817189618158.999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20071623408.995831</v>
      </c>
      <c r="L4696" s="444">
        <f t="shared" ca="1" si="192"/>
        <v>4837261241567.9951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4837261241567.9951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20155255173.199978</v>
      </c>
      <c r="L4697" s="444">
        <f t="shared" ca="1" si="192"/>
        <v>4857416496741.1953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4857416496741.1953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20239235403.088314</v>
      </c>
      <c r="L4698" s="444">
        <f t="shared" ca="1" si="192"/>
        <v>4877655732144.2832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4877655732144.2832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20323565550.601181</v>
      </c>
      <c r="L4699" s="444">
        <f t="shared" ca="1" si="192"/>
        <v>4897979297694.8848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4897979297694.8848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20408247073.728687</v>
      </c>
      <c r="L4700" s="444">
        <f t="shared" ca="1" si="192"/>
        <v>4918387544768.6133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4918387544768.6133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20493281436.535889</v>
      </c>
      <c r="L4701" s="444">
        <f t="shared" ca="1" si="192"/>
        <v>4938880826205.1494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4938880826205.1494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20578670109.188122</v>
      </c>
      <c r="L4702" s="444">
        <f t="shared" ca="1" si="192"/>
        <v>4959459496314.3379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4959459496314.3379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20664414567.976406</v>
      </c>
      <c r="L4703" s="444">
        <f t="shared" ca="1" si="192"/>
        <v>4980123910882.3145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4980123910882.3145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20750516295.342976</v>
      </c>
      <c r="L4704" s="444">
        <f t="shared" ca="1" si="192"/>
        <v>5000874427177.6572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5000874427177.6572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20836976779.906906</v>
      </c>
      <c r="L4705" s="444">
        <f t="shared" ca="1" si="192"/>
        <v>5021711403957.5645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5021711403957.5645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20923797516.489853</v>
      </c>
      <c r="L4706" s="444">
        <f t="shared" ca="1" si="192"/>
        <v>5042635201474.0547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5042635201474.0547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21010980006.141895</v>
      </c>
      <c r="L4707" s="444">
        <f t="shared" ca="1" si="192"/>
        <v>5063646181480.1963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5063646181480.1963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21098525756.167484</v>
      </c>
      <c r="L4708" s="444">
        <f t="shared" ca="1" si="192"/>
        <v>5084744707236.3643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5084744707236.3643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21186436280.151516</v>
      </c>
      <c r="L4709" s="444">
        <f t="shared" ca="1" si="192"/>
        <v>5105931143516.5156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5105931143516.5156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21274713097.985481</v>
      </c>
      <c r="L4710" s="444">
        <f t="shared" ca="1" si="192"/>
        <v>5127205856614.501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5127205856614.501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21363357735.893753</v>
      </c>
      <c r="L4711" s="444">
        <f t="shared" ca="1" si="192"/>
        <v>5148569214350.3945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5148569214350.3945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21452371726.459976</v>
      </c>
      <c r="L4712" s="444">
        <f t="shared" ca="1" si="192"/>
        <v>5170021586076.8545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5170021586076.8545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21541756608.653561</v>
      </c>
      <c r="L4713" s="444">
        <f t="shared" ca="1" si="192"/>
        <v>5191563342685.5078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5191563342685.5078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21631513927.856281</v>
      </c>
      <c r="L4714" s="444">
        <f t="shared" ca="1" si="192"/>
        <v>5213194856613.3643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5213194856613.3643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21721645235.889019</v>
      </c>
      <c r="L4715" s="444">
        <f t="shared" ca="1" si="192"/>
        <v>5234916501849.2529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5234916501849.2529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21812152091.038555</v>
      </c>
      <c r="L4716" s="444">
        <f t="shared" ca="1" si="192"/>
        <v>5256728653940.291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5256728653940.291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21903036058.084545</v>
      </c>
      <c r="L4717" s="444">
        <f t="shared" ca="1" si="192"/>
        <v>5278631689998.376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5278631689998.376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21994298708.326565</v>
      </c>
      <c r="L4718" s="444">
        <f t="shared" ca="1" si="192"/>
        <v>5300625988706.7021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5300625988706.7021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22085941619.611259</v>
      </c>
      <c r="L4719" s="444">
        <f t="shared" ca="1" si="192"/>
        <v>5322711930326.3135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5322711930326.3135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22177966376.359638</v>
      </c>
      <c r="L4720" s="444">
        <f t="shared" ca="1" si="192"/>
        <v>5344889896702.6729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5344889896702.6729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22270374569.594471</v>
      </c>
      <c r="L4721" s="444">
        <f t="shared" ca="1" si="192"/>
        <v>5367160271272.2676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5367160271272.2676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22363167796.967781</v>
      </c>
      <c r="L4722" s="444">
        <f t="shared" ca="1" si="192"/>
        <v>5389523439069.2354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5389523439069.2354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22456347662.788479</v>
      </c>
      <c r="L4723" s="444">
        <f t="shared" ca="1" si="192"/>
        <v>5411979786732.0234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5411979786732.0234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22549915778.050098</v>
      </c>
      <c r="L4724" s="444">
        <f t="shared" ca="1" si="192"/>
        <v>5434529702510.0732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5434529702510.0732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22643873760.458637</v>
      </c>
      <c r="L4725" s="444">
        <f t="shared" ca="1" si="192"/>
        <v>5457173576270.5322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5457173576270.5322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22738223234.460552</v>
      </c>
      <c r="L4726" s="444">
        <f t="shared" ca="1" si="192"/>
        <v>5479911799504.9932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5479911799504.9932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22832965831.270805</v>
      </c>
      <c r="L4727" s="444">
        <f t="shared" ca="1" si="192"/>
        <v>5502744765336.2637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5502744765336.2637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22928103188.9011</v>
      </c>
      <c r="L4728" s="444">
        <f t="shared" ca="1" si="192"/>
        <v>5525672868525.165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5525672868525.165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23023636952.188187</v>
      </c>
      <c r="L4729" s="444">
        <f t="shared" ca="1" si="192"/>
        <v>5548696505477.3535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5548696505477.3535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23119568772.822308</v>
      </c>
      <c r="L4730" s="444">
        <f t="shared" ca="1" si="192"/>
        <v>5571816074250.1758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5571816074250.1758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23215900309.375732</v>
      </c>
      <c r="L4731" s="444">
        <f t="shared" ca="1" si="192"/>
        <v>5595031974559.5518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5595031974559.5518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23312633227.331467</v>
      </c>
      <c r="L4732" s="444">
        <f t="shared" ca="1" si="192"/>
        <v>5618344607786.8828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5618344607786.8828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23409769199.112011</v>
      </c>
      <c r="L4733" s="444">
        <f t="shared" ca="1" si="192"/>
        <v>5641754376985.9951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5641754376985.9951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23507309904.108315</v>
      </c>
      <c r="L4734" s="444">
        <f t="shared" ca="1" si="192"/>
        <v>5665261686890.1035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5665261686890.1035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23605257028.708763</v>
      </c>
      <c r="L4735" s="444">
        <f t="shared" ca="1" si="192"/>
        <v>5688866943918.8125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5688866943918.8125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23703612266.328384</v>
      </c>
      <c r="L4736" s="444">
        <f t="shared" ca="1" si="192"/>
        <v>5712570556185.1406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5712570556185.1406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23802377317.438087</v>
      </c>
      <c r="L4737" s="444">
        <f t="shared" ca="1" si="192"/>
        <v>5736372933502.5791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5736372933502.5791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23901553889.594078</v>
      </c>
      <c r="L4738" s="444">
        <f t="shared" ca="1" si="192"/>
        <v>5760274487392.1729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5760274487392.1729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24001143697.467388</v>
      </c>
      <c r="L4739" s="444">
        <f t="shared" ca="1" si="192"/>
        <v>5784275631089.6406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5784275631089.6406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24101148462.873501</v>
      </c>
      <c r="L4740" s="444">
        <f t="shared" ca="1" si="192"/>
        <v>5808376779552.5137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5808376779552.5137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24201569914.802139</v>
      </c>
      <c r="L4741" s="444">
        <f t="shared" ca="1" si="192"/>
        <v>5832578349467.3154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5832578349467.3154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24302409789.447147</v>
      </c>
      <c r="L4742" s="444">
        <f t="shared" ca="1" si="192"/>
        <v>5856880759256.7627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5856880759256.7627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24403669830.236511</v>
      </c>
      <c r="L4743" s="444">
        <f t="shared" ca="1" si="192"/>
        <v>5881284429086.999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5881284429086.999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24505351787.862495</v>
      </c>
      <c r="L4744" s="444">
        <f t="shared" ca="1" si="192"/>
        <v>5905789780874.8613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5905789780874.8613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24607457420.31192</v>
      </c>
      <c r="L4745" s="444">
        <f t="shared" ca="1" si="192"/>
        <v>5930397238295.1729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5930397238295.1729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24709988492.896553</v>
      </c>
      <c r="L4746" s="444">
        <f t="shared" ca="1" si="192"/>
        <v>5955107226788.0693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5955107226788.0693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24812946778.283623</v>
      </c>
      <c r="L4747" s="444">
        <f t="shared" ca="1" si="192"/>
        <v>5979920173566.3525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5979920173566.3525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24916334056.52647</v>
      </c>
      <c r="L4748" s="444">
        <f t="shared" ca="1" si="192"/>
        <v>6004836507622.8789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6004836507622.8789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25020152115.095329</v>
      </c>
      <c r="L4749" s="444">
        <f t="shared" ca="1" si="192"/>
        <v>6029856659737.9746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6029856659737.9746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25124402748.908226</v>
      </c>
      <c r="L4750" s="444">
        <f t="shared" ca="1" si="192"/>
        <v>6054981062486.8828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6054981062486.8828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25229087760.362011</v>
      </c>
      <c r="L4751" s="444">
        <f t="shared" ca="1" si="192"/>
        <v>6080210150247.2451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6080210150247.2451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25334208959.363522</v>
      </c>
      <c r="L4752" s="444">
        <f t="shared" ca="1" si="192"/>
        <v>6105544359206.6084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6105544359206.6084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25439768163.360867</v>
      </c>
      <c r="L4753" s="444">
        <f t="shared" ca="1" si="192"/>
        <v>6130984127369.9697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6130984127369.9697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25545767197.374874</v>
      </c>
      <c r="L4754" s="444">
        <f t="shared" ca="1" si="192"/>
        <v>6156529894567.3447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6156529894567.3447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25652207894.030602</v>
      </c>
      <c r="L4755" s="444">
        <f t="shared" ca="1" si="192"/>
        <v>6182182102461.375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6182182102461.375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25759092093.589062</v>
      </c>
      <c r="L4756" s="444">
        <f t="shared" ca="1" si="192"/>
        <v>6207941194554.9639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6207941194554.9639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25866421643.979015</v>
      </c>
      <c r="L4757" s="444">
        <f t="shared" ca="1" si="192"/>
        <v>6233807616198.9434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6233807616198.9434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25974198400.82893</v>
      </c>
      <c r="L4758" s="444">
        <f t="shared" ca="1" si="192"/>
        <v>6259781814599.7725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6259781814599.7725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26082424227.49905</v>
      </c>
      <c r="L4759" s="444">
        <f t="shared" ca="1" si="192"/>
        <v>6285864238827.2715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6285864238827.2715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26191100995.113632</v>
      </c>
      <c r="L4760" s="444">
        <f t="shared" ca="1" si="192"/>
        <v>6312055339822.3848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6312055339822.3848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26300230582.593269</v>
      </c>
      <c r="L4761" s="444">
        <f t="shared" ca="1" si="192"/>
        <v>6338355570404.9785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6338355570404.9785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26409814876.687408</v>
      </c>
      <c r="L4762" s="444">
        <f t="shared" ca="1" si="192"/>
        <v>6364765385281.666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6364765385281.666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26519855772.006943</v>
      </c>
      <c r="L4763" s="444">
        <f t="shared" ca="1" si="192"/>
        <v>6391285241053.6729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6391285241053.6729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26630355171.056969</v>
      </c>
      <c r="L4764" s="444">
        <f t="shared" ca="1" si="192"/>
        <v>6417915596224.7295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6417915596224.7295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26741314984.269707</v>
      </c>
      <c r="L4765" s="444">
        <f t="shared" ca="1" si="192"/>
        <v>6444656911208.999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6444656911208.999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26852737130.037495</v>
      </c>
      <c r="L4766" s="444">
        <f t="shared" ca="1" si="192"/>
        <v>6471509648339.0361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6471509648339.0361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26964623534.745983</v>
      </c>
      <c r="L4767" s="444">
        <f t="shared" ca="1" si="192"/>
        <v>6498474271873.7822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6498474271873.7822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27076976132.807426</v>
      </c>
      <c r="L4768" s="444">
        <f t="shared" ca="1" si="192"/>
        <v>6525551248006.5898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6525551248006.5898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27189796866.694122</v>
      </c>
      <c r="L4769" s="444">
        <f t="shared" ca="1" si="192"/>
        <v>6552741044873.2842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6552741044873.2842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27303087686.972015</v>
      </c>
      <c r="L4770" s="444">
        <f t="shared" ca="1" si="192"/>
        <v>6580044132560.2559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6580044132560.2559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27416850552.3344</v>
      </c>
      <c r="L4771" s="444">
        <f t="shared" ca="1" si="192"/>
        <v>6607460983112.5898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6607460983112.5898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27531087429.635792</v>
      </c>
      <c r="L4772" s="444">
        <f t="shared" ca="1" si="192"/>
        <v>6634992070542.2256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6634992070542.2256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27645800293.925938</v>
      </c>
      <c r="L4773" s="444">
        <f t="shared" ca="1" si="192"/>
        <v>6662637870836.1514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6662637870836.1514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27760991128.483963</v>
      </c>
      <c r="L4774" s="444">
        <f t="shared" ca="1" si="192"/>
        <v>6690398861964.6357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6690398861964.6357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27876661924.85265</v>
      </c>
      <c r="L4775" s="444">
        <f t="shared" ca="1" si="192"/>
        <v>6718275523889.4883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6718275523889.4883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27992814682.872868</v>
      </c>
      <c r="L4776" s="444">
        <f t="shared" ca="1" si="192"/>
        <v>6746268338572.3613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6746268338572.3613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28109451410.71817</v>
      </c>
      <c r="L4777" s="444">
        <f t="shared" ca="1" si="192"/>
        <v>6774377789983.0791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6774377789983.0791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28226574124.929497</v>
      </c>
      <c r="L4778" s="444">
        <f t="shared" ca="1" si="192"/>
        <v>6802604364108.0088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6802604364108.0088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28344184850.450035</v>
      </c>
      <c r="L4779" s="444">
        <f t="shared" ca="1" si="192"/>
        <v>6830948548958.459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6830948548958.459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28462285620.660244</v>
      </c>
      <c r="L4780" s="444">
        <f t="shared" ca="1" si="192"/>
        <v>6859410834579.1191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6859410834579.1191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28580878477.412994</v>
      </c>
      <c r="L4781" s="444">
        <f t="shared" ca="1" si="192"/>
        <v>6887991713056.5322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6887991713056.5322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28699965471.068882</v>
      </c>
      <c r="L4782" s="444">
        <f t="shared" ca="1" si="192"/>
        <v>6916691678527.6016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6916691678527.6016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28819548660.531673</v>
      </c>
      <c r="L4783" s="444">
        <f t="shared" ca="1" si="192"/>
        <v>6945511227188.1328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6945511227188.1328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28939630113.283886</v>
      </c>
      <c r="L4784" s="444">
        <f t="shared" ca="1" si="192"/>
        <v>6974450857301.417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6974450857301.417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29060211905.422569</v>
      </c>
      <c r="L4785" s="444">
        <f t="shared" ca="1" si="192"/>
        <v>7003511069206.8398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7003511069206.8398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29181296121.695164</v>
      </c>
      <c r="L4786" s="444">
        <f t="shared" ca="1" si="192"/>
        <v>7032692365328.5352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7032692365328.5352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29302884855.535564</v>
      </c>
      <c r="L4787" s="444">
        <f t="shared" ca="1" si="192"/>
        <v>7061995250184.0703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7061995250184.0703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29424980209.100296</v>
      </c>
      <c r="L4788" s="444">
        <f t="shared" ca="1" si="192"/>
        <v>7091420230393.1709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7091420230393.1709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29547584293.304878</v>
      </c>
      <c r="L4789" s="444">
        <f t="shared" ca="1" si="192"/>
        <v>7120967814686.4756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7120967814686.4756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29670699227.860313</v>
      </c>
      <c r="L4790" s="444">
        <f t="shared" ca="1" si="192"/>
        <v>7150638513914.3359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7150638513914.3359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29794327141.309734</v>
      </c>
      <c r="L4791" s="444">
        <f t="shared" ca="1" si="192"/>
        <v>7180432841055.6455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7180432841055.6455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29918470171.065189</v>
      </c>
      <c r="L4792" s="444">
        <f t="shared" ca="1" si="192"/>
        <v>7210351311226.7109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7210351311226.7109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30043130463.44463</v>
      </c>
      <c r="L4793" s="444">
        <f t="shared" ca="1" si="192"/>
        <v>7240394441690.1553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7240394441690.1553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30168310173.708981</v>
      </c>
      <c r="L4794" s="444">
        <f t="shared" ca="1" si="192"/>
        <v>7270562751863.8643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7270562751863.8643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30294011466.099434</v>
      </c>
      <c r="L4795" s="444">
        <f t="shared" ca="1" si="192"/>
        <v>7300856763329.9639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7300856763329.9639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30420236513.874847</v>
      </c>
      <c r="L4796" s="444">
        <f t="shared" ca="1" si="192"/>
        <v>7331276999843.8389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7331276999843.8389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30546987499.349323</v>
      </c>
      <c r="L4797" s="444">
        <f t="shared" ca="1" si="192"/>
        <v>7361823987343.1885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7361823987343.1885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30674266613.929947</v>
      </c>
      <c r="L4798" s="444">
        <f t="shared" ca="1" si="192"/>
        <v>7392498253957.1182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7392498253957.1182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30802076058.154655</v>
      </c>
      <c r="L4799" s="444">
        <f t="shared" ca="1" si="192"/>
        <v>7423300330015.2725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7423300330015.2725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30930418041.730297</v>
      </c>
      <c r="L4800" s="444">
        <f t="shared" ca="1" si="192"/>
        <v>7454230748057.0029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7454230748057.0029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31059294783.570847</v>
      </c>
      <c r="L4801" s="444">
        <f t="shared" ca="1" si="192"/>
        <v>7485290042840.5742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7485290042840.5742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31188708511.83572</v>
      </c>
      <c r="L4802" s="444">
        <f t="shared" ca="1" si="192"/>
        <v>7516478751352.4102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7516478751352.4102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31318661463.968376</v>
      </c>
      <c r="L4803" s="444">
        <f t="shared" ca="1" si="192"/>
        <v>7547797412816.3789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7547797412816.3789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31449155886.734913</v>
      </c>
      <c r="L4804" s="444">
        <f t="shared" ca="1" si="192"/>
        <v>7579246568703.1143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7579246568703.1143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31580194036.26297</v>
      </c>
      <c r="L4805" s="444">
        <f t="shared" ca="1" si="192"/>
        <v>7610826762739.377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7610826762739.377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31711778178.080738</v>
      </c>
      <c r="L4806" s="444">
        <f t="shared" ca="1" si="192"/>
        <v>7642538540917.458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7642538540917.458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31843910587.156078</v>
      </c>
      <c r="L4807" s="444">
        <f t="shared" ca="1" si="192"/>
        <v>7674382451504.6143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7674382451504.6143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31976593547.935894</v>
      </c>
      <c r="L4808" s="444">
        <f t="shared" ca="1" si="192"/>
        <v>7706359045052.5498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7706359045052.5498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32109829354.385624</v>
      </c>
      <c r="L4809" s="444">
        <f t="shared" ca="1" si="192"/>
        <v>7738468874406.9355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7738468874406.9355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32243620310.028896</v>
      </c>
      <c r="L4810" s="444">
        <f t="shared" ca="1" si="192"/>
        <v>7770712494716.9648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7770712494716.9648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32377968727.98735</v>
      </c>
      <c r="L4811" s="444">
        <f t="shared" ca="1" si="192"/>
        <v>7803090463444.9521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7803090463444.9521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32512876931.020634</v>
      </c>
      <c r="L4812" s="444">
        <f t="shared" ca="1" si="192"/>
        <v>7835603340375.9727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7835603340375.9727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32648347251.566551</v>
      </c>
      <c r="L4813" s="444">
        <f t="shared" ca="1" si="192"/>
        <v>7868251687627.5391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7868251687627.5391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32784382031.781406</v>
      </c>
      <c r="L4814" s="444">
        <f t="shared" ca="1" si="192"/>
        <v>7901036069659.3203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7901036069659.3203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32920983623.580502</v>
      </c>
      <c r="L4815" s="444">
        <f t="shared" ca="1" si="192"/>
        <v>7933957053282.9004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7933957053282.9004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33058154388.678753</v>
      </c>
      <c r="L4816" s="444">
        <f t="shared" ca="1" si="192"/>
        <v>7967015207671.5791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7967015207671.5791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33195896698.631584</v>
      </c>
      <c r="L4817" s="444">
        <f t="shared" ca="1" si="192"/>
        <v>8000211104370.2109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8000211104370.2109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33334212934.875877</v>
      </c>
      <c r="L4818" s="444">
        <f t="shared" ca="1" si="192"/>
        <v>8033545317305.0869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8033545317305.0869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33473105488.771194</v>
      </c>
      <c r="L4819" s="444">
        <f t="shared" ca="1" si="192"/>
        <v>8067018422793.8584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8067018422793.8584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33612576761.641075</v>
      </c>
      <c r="L4820" s="444">
        <f t="shared" ca="1" si="192"/>
        <v>8100630999555.499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8100630999555.499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33752629164.814583</v>
      </c>
      <c r="L4821" s="444">
        <f t="shared" ca="1" si="192"/>
        <v>8134383628720.3135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8134383628720.3135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33893265119.667973</v>
      </c>
      <c r="L4822" s="444">
        <f t="shared" ca="1" si="192"/>
        <v>8168276893839.9814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8168276893839.9814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34034487057.666584</v>
      </c>
      <c r="L4823" s="444">
        <f t="shared" ca="1" si="192"/>
        <v>8202311380897.6484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8202311380897.6484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34176297420.406872</v>
      </c>
      <c r="L4824" s="444">
        <f t="shared" ca="1" si="192"/>
        <v>8236487678318.0557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8236487678318.0557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34318698659.658566</v>
      </c>
      <c r="L4825" s="444">
        <f t="shared" ca="1" si="192"/>
        <v>8270806376977.7139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8270806376977.7139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34461693237.407143</v>
      </c>
      <c r="L4826" s="444">
        <f t="shared" ca="1" si="192"/>
        <v>8305268070215.1211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8305268070215.1211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34605283625.896339</v>
      </c>
      <c r="L4827" s="444">
        <f t="shared" ca="1" si="192"/>
        <v>8339873353841.0176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8339873353841.0176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34749472307.670906</v>
      </c>
      <c r="L4828" s="444">
        <f t="shared" ca="1" si="192"/>
        <v>8374622826148.6885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8374622826148.6885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34894261775.619537</v>
      </c>
      <c r="L4829" s="444">
        <f t="shared" ca="1" si="192"/>
        <v>8409517087924.3076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8409517087924.3076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35039654533.017944</v>
      </c>
      <c r="L4830" s="444">
        <f t="shared" ca="1" si="192"/>
        <v>8444556742457.3252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8444556742457.3252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35185653093.572189</v>
      </c>
      <c r="L4831" s="444">
        <f t="shared" ca="1" si="192"/>
        <v>8479742395550.8975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8479742395550.8975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35332259981.462074</v>
      </c>
      <c r="L4832" s="444">
        <f t="shared" ca="1" si="192"/>
        <v>8515074655532.3594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8515074655532.3594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35479477731.384827</v>
      </c>
      <c r="L4833" s="444">
        <f t="shared" ca="1" si="192"/>
        <v>8550554133263.7441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8550554133263.7441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35627308888.59893</v>
      </c>
      <c r="L4834" s="444">
        <f t="shared" ca="1" si="192"/>
        <v>8586181442152.3428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8586181442152.3428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35775756008.968094</v>
      </c>
      <c r="L4835" s="444">
        <f t="shared" ca="1" si="192"/>
        <v>8621957198161.3105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8621957198161.3105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35924821659.005463</v>
      </c>
      <c r="L4836" s="444">
        <f t="shared" ca="1" si="192"/>
        <v>8657882019820.3164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8657882019820.3164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36074508415.917984</v>
      </c>
      <c r="L4837" s="444">
        <f t="shared" ca="1" si="192"/>
        <v>8693956528236.2344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8693956528236.2344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36224818867.650978</v>
      </c>
      <c r="L4838" s="444">
        <f t="shared" ca="1" si="192"/>
        <v>8730181347103.8857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8730181347103.8857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36375755612.932854</v>
      </c>
      <c r="L4839" s="444">
        <f t="shared" ca="1" si="192"/>
        <v>8766557102716.8184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8766557102716.8184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36527321261.320084</v>
      </c>
      <c r="L4840" s="444">
        <f t="shared" ca="1" si="192"/>
        <v>8803084423978.1387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8803084423978.1387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36679518433.242241</v>
      </c>
      <c r="L4841" s="444">
        <f t="shared" ca="1" si="192"/>
        <v>8839763942411.3809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8839763942411.3809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36832349760.047417</v>
      </c>
      <c r="L4842" s="444">
        <f t="shared" ca="1" si="192"/>
        <v>8876596292171.4277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8876596292171.4277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36985817884.047615</v>
      </c>
      <c r="L4843" s="444">
        <f t="shared" ca="1" si="192"/>
        <v>8913582110055.4746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8913582110055.4746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37139925458.564476</v>
      </c>
      <c r="L4844" s="444">
        <f t="shared" ca="1" si="192"/>
        <v>8950722035514.0391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8950722035514.0391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37294675147.975159</v>
      </c>
      <c r="L4845" s="444">
        <f t="shared" ca="1" si="192"/>
        <v>8988016710662.0137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8988016710662.0137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37450069627.758392</v>
      </c>
      <c r="L4846" s="444">
        <f t="shared" ca="1" si="192"/>
        <v>9025466780289.7715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9025466780289.7715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37606111584.54071</v>
      </c>
      <c r="L4847" s="444">
        <f t="shared" ca="1" si="192"/>
        <v>9063072891874.3125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9063072891874.3125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37762803716.142967</v>
      </c>
      <c r="L4848" s="444">
        <f t="shared" ca="1" si="192"/>
        <v>9100835695590.4551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9100835695590.4551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37920148731.626892</v>
      </c>
      <c r="L4849" s="444">
        <f t="shared" ca="1" si="192"/>
        <v>9138755844322.082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9138755844322.082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38078149351.34201</v>
      </c>
      <c r="L4850" s="444">
        <f t="shared" ca="1" si="192"/>
        <v>9176833993673.4238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9176833993673.4238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38236808306.972595</v>
      </c>
      <c r="L4851" s="444">
        <f t="shared" ca="1" si="192"/>
        <v>9215070801980.3965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9215070801980.3965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38396128341.584984</v>
      </c>
      <c r="L4852" s="444">
        <f t="shared" ca="1" si="192"/>
        <v>9253466930321.9824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9253466930321.9824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38556112209.674927</v>
      </c>
      <c r="L4853" s="444">
        <f t="shared" ref="L4853:L5107" ca="1" si="197">I4853-J4853+K4853</f>
        <v>9292023042531.6582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9292023042531.6582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38716762677.21524</v>
      </c>
      <c r="L4854" s="444">
        <f t="shared" ca="1" si="197"/>
        <v>9330739805208.873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9330739805208.873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38878082521.703636</v>
      </c>
      <c r="L4855" s="444">
        <f t="shared" ca="1" si="197"/>
        <v>9369617887730.5762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9369617887730.5762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39040074532.210732</v>
      </c>
      <c r="L4856" s="444">
        <f t="shared" ca="1" si="197"/>
        <v>9408657962262.7871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9408657962262.7871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39202741509.428276</v>
      </c>
      <c r="L4857" s="444">
        <f t="shared" ca="1" si="197"/>
        <v>9447860703772.2148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9447860703772.2148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39366086265.71756</v>
      </c>
      <c r="L4858" s="444">
        <f t="shared" ca="1" si="197"/>
        <v>9487226790037.9316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9487226790037.9316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39530111625.158051</v>
      </c>
      <c r="L4859" s="444">
        <f t="shared" ca="1" si="197"/>
        <v>9526756901663.0898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9526756901663.0898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39694820423.596207</v>
      </c>
      <c r="L4860" s="444">
        <f t="shared" ca="1" si="197"/>
        <v>9566451722086.6855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9566451722086.6855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39860215508.694519</v>
      </c>
      <c r="L4861" s="444">
        <f t="shared" ca="1" si="197"/>
        <v>9606311937595.3809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9606311937595.3809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40026299739.980751</v>
      </c>
      <c r="L4862" s="444">
        <f t="shared" ca="1" si="197"/>
        <v>9646338237335.3613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9646338237335.3613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40193075988.897339</v>
      </c>
      <c r="L4863" s="444">
        <f t="shared" ca="1" si="197"/>
        <v>9686531313324.2578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9686531313324.2578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40360547138.851074</v>
      </c>
      <c r="L4864" s="444">
        <f t="shared" ca="1" si="197"/>
        <v>9726891860463.1094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9726891860463.1094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40528716085.262955</v>
      </c>
      <c r="L4865" s="444">
        <f t="shared" ca="1" si="197"/>
        <v>9767420576548.373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9767420576548.373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40697585735.618217</v>
      </c>
      <c r="L4866" s="444">
        <f t="shared" ca="1" si="197"/>
        <v>9808118162283.9922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9808118162283.9922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40867159009.516632</v>
      </c>
      <c r="L4867" s="444">
        <f t="shared" ca="1" si="197"/>
        <v>9848985321293.5098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9848985321293.5098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41037438838.722954</v>
      </c>
      <c r="L4868" s="444">
        <f t="shared" ca="1" si="197"/>
        <v>9890022760132.2324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9890022760132.2324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41208428167.217636</v>
      </c>
      <c r="L4869" s="444">
        <f t="shared" ca="1" si="197"/>
        <v>9931231188299.4492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9931231188299.4492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41380129951.247704</v>
      </c>
      <c r="L4870" s="444">
        <f t="shared" ca="1" si="197"/>
        <v>9972611318250.6973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9972611318250.6973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41552547159.377907</v>
      </c>
      <c r="L4871" s="444">
        <f t="shared" ca="1" si="197"/>
        <v>10014163865410.074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10014163865410.074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41725682772.541977</v>
      </c>
      <c r="L4872" s="444">
        <f t="shared" ca="1" si="197"/>
        <v>10055889548182.615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10055889548182.615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41899539784.094231</v>
      </c>
      <c r="L4873" s="444">
        <f t="shared" ca="1" si="197"/>
        <v>10097789087966.709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10097789087966.709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42074121199.86129</v>
      </c>
      <c r="L4874" s="444">
        <f t="shared" ca="1" si="197"/>
        <v>10139863209166.57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10139863209166.57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42249430038.194046</v>
      </c>
      <c r="L4875" s="444">
        <f t="shared" ca="1" si="197"/>
        <v>10182112639204.764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10182112639204.764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42425469330.019852</v>
      </c>
      <c r="L4876" s="444">
        <f t="shared" ca="1" si="197"/>
        <v>10224538108534.783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10224538108534.783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42602242118.894928</v>
      </c>
      <c r="L4877" s="444">
        <f t="shared" ca="1" si="197"/>
        <v>10267140350653.678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10267140350653.678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42779751461.056992</v>
      </c>
      <c r="L4878" s="444">
        <f t="shared" ca="1" si="197"/>
        <v>10309920102114.734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10309920102114.734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42958000425.478058</v>
      </c>
      <c r="L4879" s="444">
        <f t="shared" ca="1" si="197"/>
        <v>10352878102540.213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10352878102540.213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43136992093.917557</v>
      </c>
      <c r="L4880" s="444">
        <f t="shared" ca="1" si="197"/>
        <v>10396015094634.131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10396015094634.131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43316729560.975548</v>
      </c>
      <c r="L4881" s="444">
        <f t="shared" ca="1" si="197"/>
        <v>10439331824195.105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10439331824195.105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43497215934.146271</v>
      </c>
      <c r="L4882" s="444">
        <f t="shared" ca="1" si="197"/>
        <v>10482829040129.252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10482829040129.252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43678454333.87188</v>
      </c>
      <c r="L4883" s="444">
        <f t="shared" ca="1" si="197"/>
        <v>10526507494463.123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10526507494463.123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43860447893.596344</v>
      </c>
      <c r="L4884" s="444">
        <f t="shared" ca="1" si="197"/>
        <v>10570367942356.719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10570367942356.719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44043199759.819664</v>
      </c>
      <c r="L4885" s="444">
        <f t="shared" ca="1" si="197"/>
        <v>10614411142116.539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10614411142116.539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44226713092.152245</v>
      </c>
      <c r="L4886" s="444">
        <f t="shared" ca="1" si="197"/>
        <v>10658637855208.691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10658637855208.691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44410991063.369545</v>
      </c>
      <c r="L4887" s="444">
        <f t="shared" ca="1" si="197"/>
        <v>10703048846272.061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10703048846272.061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44596036859.466919</v>
      </c>
      <c r="L4888" s="444">
        <f t="shared" ca="1" si="197"/>
        <v>10747644883131.527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10747644883131.527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44781853679.714699</v>
      </c>
      <c r="L4889" s="444">
        <f t="shared" ca="1" si="197"/>
        <v>10792426736811.242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10792426736811.242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44968444736.713509</v>
      </c>
      <c r="L4890" s="444">
        <f t="shared" ca="1" si="197"/>
        <v>10837395181547.955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10837395181547.955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45155813256.449814</v>
      </c>
      <c r="L4891" s="444">
        <f t="shared" ca="1" si="197"/>
        <v>10882550994804.404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10882550994804.404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45343962478.351685</v>
      </c>
      <c r="L4892" s="444">
        <f t="shared" ca="1" si="197"/>
        <v>10927894957282.756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10927894957282.756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45532895655.344818</v>
      </c>
      <c r="L4893" s="444">
        <f t="shared" ca="1" si="197"/>
        <v>10973427852938.102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10973427852938.102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45722616053.908752</v>
      </c>
      <c r="L4894" s="444">
        <f t="shared" ca="1" si="197"/>
        <v>11019150468992.01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11019150468992.01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45913126954.133377</v>
      </c>
      <c r="L4895" s="444">
        <f t="shared" ca="1" si="197"/>
        <v>11065063595946.143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11065063595946.143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46104431649.775597</v>
      </c>
      <c r="L4896" s="444">
        <f t="shared" ca="1" si="197"/>
        <v>11111168027595.918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11111168027595.918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46296533448.316322</v>
      </c>
      <c r="L4897" s="444">
        <f t="shared" ca="1" si="197"/>
        <v>11157464561044.234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11157464561044.234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46489435671.017639</v>
      </c>
      <c r="L4898" s="444">
        <f t="shared" ca="1" si="197"/>
        <v>11203953996715.252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11203953996715.252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46683141652.980217</v>
      </c>
      <c r="L4899" s="444">
        <f t="shared" ca="1" si="197"/>
        <v>11250637138368.232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11250637138368.232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46877654743.200966</v>
      </c>
      <c r="L4900" s="444">
        <f t="shared" ca="1" si="197"/>
        <v>11297514793111.434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11297514793111.434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47072978304.630974</v>
      </c>
      <c r="L4901" s="444">
        <f t="shared" ca="1" si="197"/>
        <v>11344587771416.064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11344587771416.064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47269115714.233604</v>
      </c>
      <c r="L4902" s="444">
        <f t="shared" ca="1" si="197"/>
        <v>11391856887130.299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11391856887130.299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47466070363.042908</v>
      </c>
      <c r="L4903" s="444">
        <f t="shared" ca="1" si="197"/>
        <v>11439322957493.342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11439322957493.342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47663845656.22226</v>
      </c>
      <c r="L4904" s="444">
        <f t="shared" ca="1" si="197"/>
        <v>11486986803149.564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11486986803149.564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47862445013.123184</v>
      </c>
      <c r="L4905" s="444">
        <f t="shared" ca="1" si="197"/>
        <v>11534849248162.688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11534849248162.688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48061871867.344528</v>
      </c>
      <c r="L4906" s="444">
        <f t="shared" ca="1" si="197"/>
        <v>11582911120030.031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11582911120030.031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48262129666.791794</v>
      </c>
      <c r="L4907" s="444">
        <f t="shared" ca="1" si="197"/>
        <v>11631173249696.822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11631173249696.822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48463221873.736755</v>
      </c>
      <c r="L4908" s="444">
        <f t="shared" ca="1" si="197"/>
        <v>11679636471570.559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11679636471570.559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48665151964.877327</v>
      </c>
      <c r="L4909" s="444">
        <f t="shared" ca="1" si="197"/>
        <v>11728301623535.436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11728301623535.436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48867923431.397644</v>
      </c>
      <c r="L4910" s="444">
        <f t="shared" ca="1" si="197"/>
        <v>11777169546966.834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11777169546966.834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49071539779.028473</v>
      </c>
      <c r="L4911" s="444">
        <f t="shared" ca="1" si="197"/>
        <v>11826241086745.863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11826241086745.863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49276004528.107765</v>
      </c>
      <c r="L4912" s="444">
        <f t="shared" ca="1" si="197"/>
        <v>11875517091273.971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11875517091273.971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49481321213.641541</v>
      </c>
      <c r="L4913" s="444">
        <f t="shared" ca="1" si="197"/>
        <v>11924998412487.611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11924998412487.611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49687493385.365044</v>
      </c>
      <c r="L4914" s="444">
        <f t="shared" ca="1" si="197"/>
        <v>11974685905872.977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11974685905872.977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49894524607.80407</v>
      </c>
      <c r="L4915" s="444">
        <f t="shared" ca="1" si="197"/>
        <v>12024580430480.781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12024580430480.781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50102418460.336586</v>
      </c>
      <c r="L4916" s="444">
        <f t="shared" ca="1" si="197"/>
        <v>12074682848941.117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12074682848941.117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50311178537.254654</v>
      </c>
      <c r="L4917" s="444">
        <f t="shared" ca="1" si="197"/>
        <v>12124994027478.371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12124994027478.371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50520808447.826546</v>
      </c>
      <c r="L4918" s="444">
        <f t="shared" ca="1" si="197"/>
        <v>12175514835926.197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12175514835926.197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50731311816.359154</v>
      </c>
      <c r="L4919" s="444">
        <f t="shared" ca="1" si="197"/>
        <v>12226246147742.557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12226246147742.557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50942692282.260651</v>
      </c>
      <c r="L4920" s="444">
        <f t="shared" ca="1" si="197"/>
        <v>12277188840024.816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12277188840024.816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51154953500.103401</v>
      </c>
      <c r="L4921" s="444">
        <f t="shared" ca="1" si="197"/>
        <v>12328343793524.92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12328343793524.92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51368099139.687164</v>
      </c>
      <c r="L4922" s="444">
        <f t="shared" ca="1" si="197"/>
        <v>12379711892664.607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12379711892664.607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51582132886.102531</v>
      </c>
      <c r="L4923" s="444">
        <f t="shared" ca="1" si="197"/>
        <v>12431294025550.709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12431294025550.709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51797058439.794617</v>
      </c>
      <c r="L4924" s="444">
        <f t="shared" ca="1" si="197"/>
        <v>12483091083990.504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12483091083990.504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52012879516.627098</v>
      </c>
      <c r="L4925" s="444">
        <f t="shared" ca="1" si="197"/>
        <v>12535103963507.131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12535103963507.131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52229599847.946381</v>
      </c>
      <c r="L4926" s="444">
        <f t="shared" ca="1" si="197"/>
        <v>12587333563355.078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12587333563355.078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52447223180.646156</v>
      </c>
      <c r="L4927" s="444">
        <f t="shared" ca="1" si="197"/>
        <v>12639780786535.725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12639780786535.725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52665753277.232185</v>
      </c>
      <c r="L4928" s="444">
        <f t="shared" ca="1" si="197"/>
        <v>12692446539812.957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12692446539812.957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52885193915.887321</v>
      </c>
      <c r="L4929" s="444">
        <f t="shared" ca="1" si="197"/>
        <v>12745331733728.844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12745331733728.844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53105548890.53685</v>
      </c>
      <c r="L4930" s="444">
        <f t="shared" ca="1" si="197"/>
        <v>12798437282619.381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12798437282619.381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53326822010.914085</v>
      </c>
      <c r="L4931" s="444">
        <f t="shared" ca="1" si="197"/>
        <v>12851764104630.295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12851764104630.295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53549017102.626228</v>
      </c>
      <c r="L4932" s="444">
        <f t="shared" ca="1" si="197"/>
        <v>12905313121732.922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12905313121732.922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53772138007.220505</v>
      </c>
      <c r="L4933" s="444">
        <f t="shared" ca="1" si="197"/>
        <v>12959085259740.143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12959085259740.143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53996188582.250595</v>
      </c>
      <c r="L4934" s="444">
        <f t="shared" ca="1" si="197"/>
        <v>13013081448322.393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13013081448322.393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54221172701.3433</v>
      </c>
      <c r="L4935" s="444">
        <f t="shared" ca="1" si="197"/>
        <v>13067302621023.736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13067302621023.736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54447094254.265564</v>
      </c>
      <c r="L4936" s="444">
        <f t="shared" ca="1" si="197"/>
        <v>13121749715278.002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13121749715278.002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54673957146.991676</v>
      </c>
      <c r="L4937" s="444">
        <f t="shared" ca="1" si="197"/>
        <v>13176423672424.994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13176423672424.994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54901765301.770805</v>
      </c>
      <c r="L4938" s="444">
        <f t="shared" ca="1" si="197"/>
        <v>13231325437726.766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13231325437726.766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55130522657.194855</v>
      </c>
      <c r="L4939" s="444">
        <f t="shared" ca="1" si="197"/>
        <v>13286455960383.961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13286455960383.961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55360233168.266502</v>
      </c>
      <c r="L4940" s="444">
        <f t="shared" ca="1" si="197"/>
        <v>13341816193552.227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13341816193552.227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55590900806.467613</v>
      </c>
      <c r="L4941" s="444">
        <f t="shared" ca="1" si="197"/>
        <v>13397407094358.693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13397407094358.693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55822529559.827888</v>
      </c>
      <c r="L4942" s="444">
        <f t="shared" ca="1" si="197"/>
        <v>13453229623918.521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13453229623918.521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56055123432.993835</v>
      </c>
      <c r="L4943" s="444">
        <f t="shared" ca="1" si="197"/>
        <v>13509284747351.516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13509284747351.516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56288686447.297981</v>
      </c>
      <c r="L4944" s="444">
        <f t="shared" ca="1" si="197"/>
        <v>13565573433798.814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13565573433798.814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56523222640.828392</v>
      </c>
      <c r="L4945" s="444">
        <f t="shared" ca="1" si="197"/>
        <v>13622096656439.643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13622096656439.643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56758736068.498512</v>
      </c>
      <c r="L4946" s="444">
        <f t="shared" ca="1" si="197"/>
        <v>13678855392508.141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13678855392508.141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56995230802.117249</v>
      </c>
      <c r="L4947" s="444">
        <f t="shared" ca="1" si="197"/>
        <v>13735850623310.258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13735850623310.258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57232710930.459404</v>
      </c>
      <c r="L4948" s="444">
        <f t="shared" ca="1" si="197"/>
        <v>13793083334240.717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13793083334240.717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57471180559.336319</v>
      </c>
      <c r="L4949" s="444">
        <f t="shared" ca="1" si="197"/>
        <v>13850554514800.053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13850554514800.053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57710643811.666885</v>
      </c>
      <c r="L4950" s="444">
        <f t="shared" ca="1" si="197"/>
        <v>13908265158611.719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13908265158611.719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57951104827.54882</v>
      </c>
      <c r="L4951" s="444">
        <f t="shared" ca="1" si="197"/>
        <v>13966216263439.268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13966216263439.268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58192567764.330284</v>
      </c>
      <c r="L4952" s="444">
        <f t="shared" ca="1" si="197"/>
        <v>14024408831203.598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14024408831203.598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58435036796.681664</v>
      </c>
      <c r="L4953" s="444">
        <f t="shared" ca="1" si="197"/>
        <v>14082843868000.279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14082843868000.279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58678516116.667831</v>
      </c>
      <c r="L4954" s="444">
        <f t="shared" ca="1" si="197"/>
        <v>14141522384116.947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14141522384116.947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58923009933.820618</v>
      </c>
      <c r="L4955" s="444">
        <f t="shared" ca="1" si="197"/>
        <v>14200445394050.768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14200445394050.768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59168522475.211525</v>
      </c>
      <c r="L4956" s="444">
        <f t="shared" ca="1" si="197"/>
        <v>14259613916525.979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14259613916525.979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59415057985.524902</v>
      </c>
      <c r="L4957" s="444">
        <f t="shared" ca="1" si="197"/>
        <v>14319028974511.504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14319028974511.504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59662620727.131271</v>
      </c>
      <c r="L4958" s="444">
        <f t="shared" ca="1" si="197"/>
        <v>14378691595238.635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14378691595238.635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59911214980.16098</v>
      </c>
      <c r="L4959" s="444">
        <f t="shared" ca="1" si="197"/>
        <v>14438602810218.795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14438602810218.795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60160845042.578308</v>
      </c>
      <c r="L4960" s="444">
        <f t="shared" ca="1" si="197"/>
        <v>14498763655261.373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14498763655261.373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60411515230.255722</v>
      </c>
      <c r="L4961" s="444">
        <f t="shared" ca="1" si="197"/>
        <v>14559175170491.629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14559175170491.629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60663229877.048447</v>
      </c>
      <c r="L4962" s="444">
        <f t="shared" ca="1" si="197"/>
        <v>14619838400368.678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14619838400368.678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60915993334.869492</v>
      </c>
      <c r="L4963" s="444">
        <f t="shared" ca="1" si="197"/>
        <v>14680754393703.547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14680754393703.547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61169809973.764778</v>
      </c>
      <c r="L4964" s="444">
        <f t="shared" ca="1" si="197"/>
        <v>14741924203677.313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14741924203677.313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61424684181.988792</v>
      </c>
      <c r="L4965" s="444">
        <f t="shared" ca="1" si="197"/>
        <v>14803348887859.301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14803348887859.301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61680620366.080414</v>
      </c>
      <c r="L4966" s="444">
        <f t="shared" ca="1" si="197"/>
        <v>14865029508225.381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14865029508225.381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61937622950.939087</v>
      </c>
      <c r="L4967" s="444">
        <f t="shared" ca="1" si="197"/>
        <v>14926967131176.32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14926967131176.32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62195696379.901337</v>
      </c>
      <c r="L4968" s="444">
        <f t="shared" ca="1" si="197"/>
        <v>14989162827556.221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14989162827556.221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62454845114.817574</v>
      </c>
      <c r="L4969" s="444">
        <f t="shared" ca="1" si="197"/>
        <v>15051617672671.039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15051617672671.039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62715073636.129326</v>
      </c>
      <c r="L4970" s="444">
        <f t="shared" ca="1" si="197"/>
        <v>15114332746307.168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15114332746307.168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62976386442.946533</v>
      </c>
      <c r="L4971" s="444">
        <f t="shared" ca="1" si="197"/>
        <v>15177309132750.115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15177309132750.115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63238788053.125481</v>
      </c>
      <c r="L4972" s="444">
        <f t="shared" ca="1" si="197"/>
        <v>15240547920803.24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15240547920803.24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63502283003.346832</v>
      </c>
      <c r="L4973" s="444">
        <f t="shared" ca="1" si="197"/>
        <v>15304050203806.588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15304050203806.588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63766875849.194115</v>
      </c>
      <c r="L4974" s="444">
        <f t="shared" ca="1" si="197"/>
        <v>15367817079655.781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15367817079655.781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64032571165.232414</v>
      </c>
      <c r="L4975" s="444">
        <f t="shared" ca="1" si="197"/>
        <v>15431849650821.014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15431849650821.014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64299373545.087547</v>
      </c>
      <c r="L4976" s="444">
        <f t="shared" ca="1" si="197"/>
        <v>15496149024366.102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15496149024366.102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64567287601.525421</v>
      </c>
      <c r="L4977" s="444">
        <f t="shared" ca="1" si="197"/>
        <v>15560716311967.627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15560716311967.627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64836317966.531784</v>
      </c>
      <c r="L4978" s="444">
        <f t="shared" ca="1" si="197"/>
        <v>15625552629934.158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15625552629934.158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65106469291.392326</v>
      </c>
      <c r="L4979" s="444">
        <f t="shared" ca="1" si="197"/>
        <v>15690659099225.551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15690659099225.551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65377746246.773125</v>
      </c>
      <c r="L4980" s="444">
        <f t="shared" ca="1" si="197"/>
        <v>15756036845472.324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15756036845472.324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65650153522.801353</v>
      </c>
      <c r="L4981" s="444">
        <f t="shared" ca="1" si="197"/>
        <v>15821686998995.125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15821686998995.125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65923695829.146355</v>
      </c>
      <c r="L4982" s="444">
        <f t="shared" ca="1" si="197"/>
        <v>15887610694824.271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15887610694824.271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66198377895.101128</v>
      </c>
      <c r="L4983" s="444">
        <f t="shared" ca="1" si="197"/>
        <v>15953809072719.373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15953809072719.373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66474204469.664055</v>
      </c>
      <c r="L4984" s="444">
        <f t="shared" ca="1" si="197"/>
        <v>16020283277189.037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16020283277189.037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66751180321.620987</v>
      </c>
      <c r="L4985" s="444">
        <f t="shared" ca="1" si="197"/>
        <v>16087034457510.658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16087034457510.658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67029310239.627747</v>
      </c>
      <c r="L4986" s="444">
        <f t="shared" ca="1" si="197"/>
        <v>16154063767750.285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16154063767750.285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67308599032.292854</v>
      </c>
      <c r="L4987" s="444">
        <f t="shared" ca="1" si="197"/>
        <v>16221372366782.578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16221372366782.578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67589051528.26075</v>
      </c>
      <c r="L4988" s="444">
        <f t="shared" ca="1" si="197"/>
        <v>16288961418310.84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16288961418310.84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67870672576.295158</v>
      </c>
      <c r="L4989" s="444">
        <f t="shared" ca="1" si="197"/>
        <v>16356832090887.135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16356832090887.135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68153467045.36306</v>
      </c>
      <c r="L4990" s="444">
        <f t="shared" ca="1" si="197"/>
        <v>16424985557932.498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16424985557932.498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68437439824.718742</v>
      </c>
      <c r="L4991" s="444">
        <f t="shared" ca="1" si="197"/>
        <v>16493422997757.217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16493422997757.217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68722595823.988403</v>
      </c>
      <c r="L4992" s="444">
        <f t="shared" ca="1" si="197"/>
        <v>16562145593581.205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16562145593581.205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69008939973.255005</v>
      </c>
      <c r="L4993" s="444">
        <f t="shared" ca="1" si="197"/>
        <v>16631154533554.461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16631154533554.461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69296477223.143585</v>
      </c>
      <c r="L4994" s="444">
        <f t="shared" ca="1" si="197"/>
        <v>16700451010777.605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16700451010777.605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69585212544.906693</v>
      </c>
      <c r="L4995" s="444">
        <f t="shared" ca="1" si="197"/>
        <v>16770036223322.512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16770036223322.512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69875150930.510452</v>
      </c>
      <c r="L4996" s="444">
        <f t="shared" ca="1" si="197"/>
        <v>16839911374253.021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16839911374253.021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70166297392.720917</v>
      </c>
      <c r="L4997" s="444">
        <f t="shared" ca="1" si="197"/>
        <v>16910077671645.742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16910077671645.742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70458656965.190598</v>
      </c>
      <c r="L4998" s="444">
        <f t="shared" ca="1" si="197"/>
        <v>16980536328610.934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16980536328610.934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70752234702.545563</v>
      </c>
      <c r="L4999" s="444">
        <f t="shared" ca="1" si="197"/>
        <v>17051288563313.479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17051288563313.479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71047035680.472824</v>
      </c>
      <c r="L5000" s="444">
        <f t="shared" ca="1" si="197"/>
        <v>17122335598993.951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17122335598993.951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71343064995.808136</v>
      </c>
      <c r="L5001" s="444">
        <f t="shared" ca="1" si="197"/>
        <v>17193678663989.76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17193678663989.76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71640327766.623993</v>
      </c>
      <c r="L5002" s="444">
        <f t="shared" ca="1" si="197"/>
        <v>17265318991756.383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17265318991756.383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71938829132.318268</v>
      </c>
      <c r="L5003" s="444">
        <f t="shared" ca="1" si="197"/>
        <v>17337257820888.701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17337257820888.701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72238574253.702927</v>
      </c>
      <c r="L5004" s="444">
        <f t="shared" ca="1" si="197"/>
        <v>17409496395142.404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17409496395142.404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72539568313.093353</v>
      </c>
      <c r="L5005" s="444">
        <f t="shared" ca="1" si="197"/>
        <v>17482035963455.498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17482035963455.498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72841816514.397903</v>
      </c>
      <c r="L5006" s="444">
        <f t="shared" ca="1" si="197"/>
        <v>17554877779969.896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17554877779969.896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73145324083.207886</v>
      </c>
      <c r="L5007" s="444">
        <f t="shared" ca="1" si="197"/>
        <v>17628023104053.105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17628023104053.105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73450096266.887939</v>
      </c>
      <c r="L5008" s="444">
        <f t="shared" ca="1" si="197"/>
        <v>17701473200319.992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17701473200319.992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73756138334.666626</v>
      </c>
      <c r="L5009" s="444">
        <f t="shared" ca="1" si="197"/>
        <v>17775229338654.66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17775229338654.66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74063455577.727753</v>
      </c>
      <c r="L5010" s="444">
        <f t="shared" ca="1" si="197"/>
        <v>17849292794232.387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17849292794232.387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74372053309.301605</v>
      </c>
      <c r="L5011" s="444">
        <f t="shared" ca="1" si="197"/>
        <v>17923664847541.688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17923664847541.688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74681936864.757034</v>
      </c>
      <c r="L5012" s="444">
        <f t="shared" ca="1" si="197"/>
        <v>17998346784406.445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17998346784406.445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74993111601.693527</v>
      </c>
      <c r="L5013" s="444">
        <f t="shared" ca="1" si="197"/>
        <v>18073339896008.141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18073339896008.141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75305582900.03392</v>
      </c>
      <c r="L5014" s="444">
        <f t="shared" ca="1" si="197"/>
        <v>18148645478908.176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18148645478908.176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75619356162.117401</v>
      </c>
      <c r="L5015" s="444">
        <f t="shared" ca="1" si="197"/>
        <v>18224264835070.293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18224264835070.293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75934436812.792892</v>
      </c>
      <c r="L5016" s="444">
        <f t="shared" ca="1" si="197"/>
        <v>18300199271883.086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18300199271883.086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76250830299.512863</v>
      </c>
      <c r="L5017" s="444">
        <f t="shared" ca="1" si="197"/>
        <v>18376450102182.598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18376450102182.598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76568542092.42749</v>
      </c>
      <c r="L5018" s="444">
        <f t="shared" ca="1" si="197"/>
        <v>18453018644275.023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18453018644275.023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76887577684.479263</v>
      </c>
      <c r="L5019" s="444">
        <f t="shared" ca="1" si="197"/>
        <v>18529906221959.504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18529906221959.504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77207942591.497925</v>
      </c>
      <c r="L5020" s="444">
        <f t="shared" ca="1" si="197"/>
        <v>18607114164551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18607114164551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77529642352.295837</v>
      </c>
      <c r="L5021" s="444">
        <f t="shared" ca="1" si="197"/>
        <v>18684643806903.297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18684643806903.297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77852682528.763733</v>
      </c>
      <c r="L5022" s="444">
        <f t="shared" ca="1" si="197"/>
        <v>18762496489432.063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18762496489432.063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78177068705.966919</v>
      </c>
      <c r="L5023" s="444">
        <f t="shared" ca="1" si="197"/>
        <v>18840673558138.031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18840673558138.031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78502806492.241791</v>
      </c>
      <c r="L5024" s="444">
        <f t="shared" ca="1" si="197"/>
        <v>18919176364630.273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18919176364630.273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78829901519.292801</v>
      </c>
      <c r="L5025" s="444">
        <f t="shared" ca="1" si="197"/>
        <v>18998006266149.566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18998006266149.566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79158359442.289856</v>
      </c>
      <c r="L5026" s="444">
        <f t="shared" ca="1" si="197"/>
        <v>19077164625591.855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19077164625591.855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79488185939.966064</v>
      </c>
      <c r="L5027" s="444">
        <f t="shared" ca="1" si="197"/>
        <v>19156652811531.82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19156652811531.82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79819386714.715912</v>
      </c>
      <c r="L5028" s="444">
        <f t="shared" ca="1" si="197"/>
        <v>19236472198246.535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19236472198246.535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80151967492.693893</v>
      </c>
      <c r="L5029" s="444">
        <f t="shared" ca="1" si="197"/>
        <v>19316624165739.23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19316624165739.23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80485934023.913452</v>
      </c>
      <c r="L5030" s="444">
        <f t="shared" ca="1" si="197"/>
        <v>19397110099763.145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19397110099763.145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80821292082.346436</v>
      </c>
      <c r="L5031" s="444">
        <f t="shared" ca="1" si="197"/>
        <v>19477931391845.492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19477931391845.492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81158047466.022888</v>
      </c>
      <c r="L5032" s="444">
        <f t="shared" ca="1" si="197"/>
        <v>19559089439311.516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19559089439311.516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81496205997.131317</v>
      </c>
      <c r="L5033" s="444">
        <f t="shared" ca="1" si="197"/>
        <v>19640585645308.648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19640585645308.648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81835773522.11937</v>
      </c>
      <c r="L5034" s="444">
        <f t="shared" ca="1" si="197"/>
        <v>19722421418830.77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19722421418830.77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82176755911.794876</v>
      </c>
      <c r="L5035" s="444">
        <f t="shared" ca="1" si="197"/>
        <v>19804598174742.563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19804598174742.563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82519159061.427338</v>
      </c>
      <c r="L5036" s="444">
        <f t="shared" ca="1" si="197"/>
        <v>19887117333803.988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19887117333803.988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82862988890.849945</v>
      </c>
      <c r="L5037" s="444">
        <f t="shared" ca="1" si="197"/>
        <v>19969980322694.84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19969980322694.84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83208251344.561829</v>
      </c>
      <c r="L5038" s="444">
        <f t="shared" ca="1" si="197"/>
        <v>20053188574039.402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20053188574039.402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83554952391.830841</v>
      </c>
      <c r="L5039" s="444">
        <f t="shared" ca="1" si="197"/>
        <v>20136743526431.234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20136743526431.234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83903098026.796814</v>
      </c>
      <c r="L5040" s="444">
        <f t="shared" ca="1" si="197"/>
        <v>20220646624458.031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20220646624458.031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84252694268.575134</v>
      </c>
      <c r="L5041" s="444">
        <f t="shared" ca="1" si="197"/>
        <v>20304899318726.605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20304899318726.605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84603747161.360855</v>
      </c>
      <c r="L5042" s="444">
        <f t="shared" ca="1" si="197"/>
        <v>20389503065887.965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20389503065887.965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84956262774.533188</v>
      </c>
      <c r="L5043" s="444">
        <f t="shared" ca="1" si="197"/>
        <v>20474459328662.496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20474459328662.496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85310247202.760406</v>
      </c>
      <c r="L5044" s="444">
        <f t="shared" ca="1" si="197"/>
        <v>20559769575865.258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20559769575865.258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85665706566.10524</v>
      </c>
      <c r="L5045" s="444">
        <f t="shared" ca="1" si="197"/>
        <v>20645435282431.363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20645435282431.363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86022647010.130676</v>
      </c>
      <c r="L5046" s="444">
        <f t="shared" ca="1" si="197"/>
        <v>20731457929441.492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20731457929441.492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86381074706.00621</v>
      </c>
      <c r="L5047" s="444">
        <f t="shared" ca="1" si="197"/>
        <v>20817839004147.5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20817839004147.5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86740995850.614578</v>
      </c>
      <c r="L5048" s="444">
        <f t="shared" ca="1" si="197"/>
        <v>20904579999998.113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20904579999998.113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87102416666.658798</v>
      </c>
      <c r="L5049" s="444">
        <f t="shared" ca="1" si="197"/>
        <v>20991682416664.773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20991682416664.773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87465343402.769882</v>
      </c>
      <c r="L5050" s="444">
        <f t="shared" ca="1" si="197"/>
        <v>21079147760067.543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21079147760067.543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87829782333.614761</v>
      </c>
      <c r="L5051" s="444">
        <f t="shared" ca="1" si="197"/>
        <v>21166977542401.156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21166977542401.156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88195739760.004822</v>
      </c>
      <c r="L5052" s="444">
        <f t="shared" ca="1" si="197"/>
        <v>21255173282161.16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21255173282161.16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88563222009.004837</v>
      </c>
      <c r="L5053" s="444">
        <f t="shared" ca="1" si="197"/>
        <v>21343736504170.164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21343736504170.164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88932235434.042343</v>
      </c>
      <c r="L5054" s="444">
        <f t="shared" ca="1" si="197"/>
        <v>21432668739604.207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21432668739604.207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89302786415.017532</v>
      </c>
      <c r="L5055" s="444">
        <f t="shared" ca="1" si="197"/>
        <v>21521971526019.223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21521971526019.223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89674881358.413422</v>
      </c>
      <c r="L5056" s="444">
        <f t="shared" ca="1" si="197"/>
        <v>21611646407377.637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21611646407377.637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90048526697.406815</v>
      </c>
      <c r="L5057" s="444">
        <f t="shared" ca="1" si="197"/>
        <v>21701694934075.043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21701694934075.043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90423728891.97934</v>
      </c>
      <c r="L5058" s="444">
        <f t="shared" ca="1" si="197"/>
        <v>21792118662967.023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21792118662967.023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90800494429.029266</v>
      </c>
      <c r="L5059" s="444">
        <f t="shared" ca="1" si="197"/>
        <v>21882919157396.051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21882919157396.051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91178829822.483551</v>
      </c>
      <c r="L5060" s="444">
        <f t="shared" ca="1" si="197"/>
        <v>21974097987218.535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21974097987218.535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91558741613.410568</v>
      </c>
      <c r="L5061" s="444">
        <f t="shared" ca="1" si="197"/>
        <v>22065656728831.945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22065656728831.945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91940236370.133102</v>
      </c>
      <c r="L5062" s="444">
        <f t="shared" ca="1" si="197"/>
        <v>22157596965202.078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22157596965202.078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92323320688.341995</v>
      </c>
      <c r="L5063" s="444">
        <f t="shared" ca="1" si="197"/>
        <v>22249920285890.422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22249920285890.422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92708001191.210083</v>
      </c>
      <c r="L5064" s="444">
        <f t="shared" ca="1" si="197"/>
        <v>22342628287081.633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22342628287081.633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93094284529.506805</v>
      </c>
      <c r="L5065" s="444">
        <f t="shared" ca="1" si="197"/>
        <v>22435722571611.141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22435722571611.141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93482177381.713089</v>
      </c>
      <c r="L5066" s="444">
        <f t="shared" ca="1" si="197"/>
        <v>22529204748992.855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22529204748992.855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93871686454.136902</v>
      </c>
      <c r="L5067" s="444">
        <f t="shared" ca="1" si="197"/>
        <v>22623076435446.992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22623076435446.992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94262818481.029129</v>
      </c>
      <c r="L5068" s="444">
        <f t="shared" ca="1" si="197"/>
        <v>22717339253928.02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22717339253928.02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94655580224.700073</v>
      </c>
      <c r="L5069" s="444">
        <f t="shared" ca="1" si="197"/>
        <v>22811994834152.719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22811994834152.719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95049978475.636322</v>
      </c>
      <c r="L5070" s="444">
        <f t="shared" ca="1" si="197"/>
        <v>22907044812628.355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22907044812628.355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95446020052.618149</v>
      </c>
      <c r="L5071" s="444">
        <f t="shared" ca="1" si="197"/>
        <v>23002490832680.973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23002490832680.973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95843711802.837387</v>
      </c>
      <c r="L5072" s="444">
        <f t="shared" ca="1" si="197"/>
        <v>23098334544483.809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23098334544483.809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96243060602.015869</v>
      </c>
      <c r="L5073" s="444">
        <f t="shared" ca="1" si="197"/>
        <v>23194577605085.824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23194577605085.824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96644073354.524261</v>
      </c>
      <c r="L5074" s="444">
        <f t="shared" ca="1" si="197"/>
        <v>23291221678440.348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23291221678440.348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97046756993.50145</v>
      </c>
      <c r="L5075" s="444">
        <f t="shared" ca="1" si="197"/>
        <v>23388268435433.848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23388268435433.848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97451118480.974365</v>
      </c>
      <c r="L5076" s="444">
        <f t="shared" ca="1" si="197"/>
        <v>23485719553914.82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23485719553914.82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97857164807.978424</v>
      </c>
      <c r="L5077" s="444">
        <f t="shared" ca="1" si="197"/>
        <v>23583576718722.797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23583576718722.797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98264902994.678314</v>
      </c>
      <c r="L5078" s="444">
        <f t="shared" ca="1" si="197"/>
        <v>23681841621717.477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23681841621717.477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98674340090.489487</v>
      </c>
      <c r="L5079" s="444">
        <f t="shared" ca="1" si="197"/>
        <v>23780515961807.965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23780515961807.965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99085483174.19986</v>
      </c>
      <c r="L5080" s="444">
        <f t="shared" ca="1" si="197"/>
        <v>23879601444982.164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23879601444982.164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99498339354.092346</v>
      </c>
      <c r="L5081" s="444">
        <f t="shared" ca="1" si="197"/>
        <v>23979099784336.258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23979099784336.258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99912915768.067734</v>
      </c>
      <c r="L5082" s="444">
        <f t="shared" ca="1" si="197"/>
        <v>24079012700104.324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24079012700104.324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100329219583.76802</v>
      </c>
      <c r="L5083" s="444">
        <f t="shared" ca="1" si="197"/>
        <v>24179341919688.094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24179341919688.094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100747257998.70039</v>
      </c>
      <c r="L5084" s="444">
        <f t="shared" ca="1" si="197"/>
        <v>24280089177686.793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24280089177686.793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101167038240.36163</v>
      </c>
      <c r="L5085" s="444">
        <f t="shared" ca="1" si="197"/>
        <v>24381256215927.156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24381256215927.156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101588567566.36314</v>
      </c>
      <c r="L5086" s="444">
        <f t="shared" ca="1" si="197"/>
        <v>24482844783493.52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24482844783493.52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102011853264.55634</v>
      </c>
      <c r="L5087" s="444">
        <f t="shared" ca="1" si="197"/>
        <v>24584856636758.074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24584856636758.074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102436902653.15865</v>
      </c>
      <c r="L5088" s="444">
        <f t="shared" ca="1" si="197"/>
        <v>24687293539411.234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24687293539411.234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102863723080.88014</v>
      </c>
      <c r="L5089" s="444">
        <f t="shared" ca="1" si="197"/>
        <v>24790157262492.113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24790157262492.113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103292321927.05048</v>
      </c>
      <c r="L5090" s="444">
        <f t="shared" ca="1" si="197"/>
        <v>24893449584419.164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24893449584419.164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103722706601.74652</v>
      </c>
      <c r="L5091" s="444">
        <f t="shared" ca="1" si="197"/>
        <v>24997172291020.91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24997172291020.91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104154884545.92046</v>
      </c>
      <c r="L5092" s="444">
        <f t="shared" ca="1" si="197"/>
        <v>25101327175566.832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25101327175566.832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104588863231.52847</v>
      </c>
      <c r="L5093" s="444">
        <f t="shared" ca="1" si="197"/>
        <v>25205916038798.359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25205916038798.359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105024650161.65984</v>
      </c>
      <c r="L5094" s="444">
        <f t="shared" ca="1" si="197"/>
        <v>25310940688960.02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25310940688960.02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105462252870.66675</v>
      </c>
      <c r="L5095" s="444">
        <f t="shared" ca="1" si="197"/>
        <v>25416402941830.688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25416402941830.688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105901678924.29453</v>
      </c>
      <c r="L5096" s="444">
        <f t="shared" ca="1" si="197"/>
        <v>25522304620754.98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25522304620754.98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106342935919.81242</v>
      </c>
      <c r="L5097" s="444">
        <f t="shared" ca="1" si="197"/>
        <v>25628647556674.793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25628647556674.793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106786031486.14497</v>
      </c>
      <c r="L5098" s="444">
        <f t="shared" ca="1" si="197"/>
        <v>25735433588160.938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25735433588160.938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107230973284.00391</v>
      </c>
      <c r="L5099" s="444">
        <f t="shared" ca="1" si="197"/>
        <v>25842664561444.941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25842664561444.941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107677769006.02058</v>
      </c>
      <c r="L5100" s="444">
        <f t="shared" ca="1" si="197"/>
        <v>25950342330450.961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25950342330450.961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108126426376.879</v>
      </c>
      <c r="L5101" s="444">
        <f t="shared" ca="1" si="197"/>
        <v>26058468756827.84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26058468756827.84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108576953153.44933</v>
      </c>
      <c r="L5102" s="444">
        <f t="shared" ca="1" si="197"/>
        <v>26167045709981.289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26167045709981.289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109029357124.92204</v>
      </c>
      <c r="L5103" s="444">
        <f t="shared" ca="1" si="197"/>
        <v>26276075067106.211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26276075067106.211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109483646112.94255</v>
      </c>
      <c r="L5104" s="444">
        <f t="shared" ca="1" si="197"/>
        <v>26385558713219.152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26385558713219.152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109939827971.74646</v>
      </c>
      <c r="L5105" s="444">
        <f t="shared" ca="1" si="197"/>
        <v>26495498541190.898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26495498541190.898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110397910588.29541</v>
      </c>
      <c r="L5106" s="444">
        <f t="shared" ca="1" si="197"/>
        <v>26605896451779.195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26605896451779.195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110857901882.41331</v>
      </c>
      <c r="L5107" s="444">
        <f t="shared" ca="1" si="197"/>
        <v>26716754353661.609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26716754353661.609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111319809806.92337</v>
      </c>
      <c r="L5108" s="444">
        <f t="shared" ref="L5108:L5362" ca="1" si="202">I5108-J5108+K5108</f>
        <v>26828074163468.531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26828074163468.531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111783642347.78554</v>
      </c>
      <c r="L5109" s="444">
        <f t="shared" ca="1" si="202"/>
        <v>26939857805816.316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26939857805816.316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112249407524.23465</v>
      </c>
      <c r="L5110" s="444">
        <f t="shared" ca="1" si="202"/>
        <v>27052107213340.551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27052107213340.551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112717113388.91896</v>
      </c>
      <c r="L5111" s="444">
        <f t="shared" ca="1" si="202"/>
        <v>27164824326729.469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27164824326729.469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113186768028.03944</v>
      </c>
      <c r="L5112" s="444">
        <f t="shared" ca="1" si="202"/>
        <v>27278011094757.508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27278011094757.508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113658379561.48961</v>
      </c>
      <c r="L5113" s="444">
        <f t="shared" ca="1" si="202"/>
        <v>27391669474318.996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27391669474318.996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114131956142.99582</v>
      </c>
      <c r="L5114" s="444">
        <f t="shared" ca="1" si="202"/>
        <v>27505801430461.992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27505801430461.992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114607505960.2583</v>
      </c>
      <c r="L5115" s="444">
        <f t="shared" ca="1" si="202"/>
        <v>27620408936422.25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27620408936422.25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115085037235.0927</v>
      </c>
      <c r="L5116" s="444">
        <f t="shared" ca="1" si="202"/>
        <v>27735493973657.344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27735493973657.344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115564558223.57227</v>
      </c>
      <c r="L5117" s="444">
        <f t="shared" ca="1" si="202"/>
        <v>27851058531880.914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27851058531880.914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116046077216.17049</v>
      </c>
      <c r="L5118" s="444">
        <f t="shared" ca="1" si="202"/>
        <v>27967104609097.086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27967104609097.086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116529602537.90453</v>
      </c>
      <c r="L5119" s="444">
        <f t="shared" ca="1" si="202"/>
        <v>28083634211634.992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28083634211634.992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117015142548.47913</v>
      </c>
      <c r="L5120" s="444">
        <f t="shared" ca="1" si="202"/>
        <v>28200649354183.473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28200649354183.473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117502705642.43114</v>
      </c>
      <c r="L5121" s="444">
        <f t="shared" ca="1" si="202"/>
        <v>28318152059825.902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28318152059825.902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117992300249.27461</v>
      </c>
      <c r="L5122" s="444">
        <f t="shared" ca="1" si="202"/>
        <v>28436144360075.176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28436144360075.176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118483934833.64656</v>
      </c>
      <c r="L5123" s="444">
        <f t="shared" ca="1" si="202"/>
        <v>28554628294908.824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28554628294908.824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118977617895.45343</v>
      </c>
      <c r="L5124" s="444">
        <f t="shared" ca="1" si="202"/>
        <v>28673605912804.277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28673605912804.277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119473357970.01782</v>
      </c>
      <c r="L5125" s="444">
        <f t="shared" ca="1" si="202"/>
        <v>28793079270774.297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28793079270774.297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119971163628.22624</v>
      </c>
      <c r="L5126" s="444">
        <f t="shared" ca="1" si="202"/>
        <v>28913050434402.523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28913050434402.523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120471043476.6772</v>
      </c>
      <c r="L5127" s="444">
        <f t="shared" ca="1" si="202"/>
        <v>29033521477879.199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29033521477879.199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120973006157.83002</v>
      </c>
      <c r="L5128" s="444">
        <f t="shared" ca="1" si="202"/>
        <v>29154494484037.027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29154494484037.027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121477060350.15428</v>
      </c>
      <c r="L5129" s="444">
        <f t="shared" ca="1" si="202"/>
        <v>29275971544387.18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29275971544387.18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121983214768.27991</v>
      </c>
      <c r="L5130" s="444">
        <f t="shared" ca="1" si="202"/>
        <v>29397954759155.461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29397954759155.461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122491478163.14775</v>
      </c>
      <c r="L5131" s="444">
        <f t="shared" ca="1" si="202"/>
        <v>29520446237318.609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29520446237318.609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123001859322.16089</v>
      </c>
      <c r="L5132" s="444">
        <f t="shared" ca="1" si="202"/>
        <v>29643448096640.77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29643448096640.77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123514367069.33653</v>
      </c>
      <c r="L5133" s="444">
        <f t="shared" ca="1" si="202"/>
        <v>29766962463710.105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29766962463710.105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124029010265.45877</v>
      </c>
      <c r="L5134" s="444">
        <f t="shared" ca="1" si="202"/>
        <v>29890991473975.563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29890991473975.563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124545797808.23151</v>
      </c>
      <c r="L5135" s="444">
        <f t="shared" ca="1" si="202"/>
        <v>30015537271783.793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30015537271783.793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125064738632.43246</v>
      </c>
      <c r="L5136" s="444">
        <f t="shared" ca="1" si="202"/>
        <v>30140602010416.227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30140602010416.227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125585841710.06761</v>
      </c>
      <c r="L5137" s="444">
        <f t="shared" ca="1" si="202"/>
        <v>30266187852126.293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30266187852126.293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126109116050.52621</v>
      </c>
      <c r="L5138" s="444">
        <f t="shared" ca="1" si="202"/>
        <v>30392296968176.82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30392296968176.82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126634570700.73676</v>
      </c>
      <c r="L5139" s="444">
        <f t="shared" ca="1" si="202"/>
        <v>30518931538877.559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30518931538877.559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127162214745.32318</v>
      </c>
      <c r="L5140" s="444">
        <f t="shared" ca="1" si="202"/>
        <v>30646093753622.883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30646093753622.883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127692057306.76201</v>
      </c>
      <c r="L5141" s="444">
        <f t="shared" ca="1" si="202"/>
        <v>30773785810929.645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30773785810929.645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128224107545.54021</v>
      </c>
      <c r="L5142" s="444">
        <f t="shared" ca="1" si="202"/>
        <v>30902009918475.184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30902009918475.184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128758374660.31326</v>
      </c>
      <c r="L5143" s="444">
        <f t="shared" ca="1" si="202"/>
        <v>31030768293135.496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31030768293135.496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129294867888.06456</v>
      </c>
      <c r="L5144" s="444">
        <f t="shared" ca="1" si="202"/>
        <v>31160063161023.563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31160063161023.563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129833596504.26483</v>
      </c>
      <c r="L5145" s="444">
        <f t="shared" ca="1" si="202"/>
        <v>31289896757527.828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31289896757527.828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130374569823.03261</v>
      </c>
      <c r="L5146" s="444">
        <f t="shared" ca="1" si="202"/>
        <v>31420271327350.859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31420271327350.859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130917797197.29523</v>
      </c>
      <c r="L5147" s="444">
        <f t="shared" ca="1" si="202"/>
        <v>31551189124548.156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31551189124548.156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131463288018.95065</v>
      </c>
      <c r="L5148" s="444">
        <f t="shared" ca="1" si="202"/>
        <v>31682652412567.105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31682652412567.105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132011051719.02959</v>
      </c>
      <c r="L5149" s="444">
        <f t="shared" ca="1" si="202"/>
        <v>31814663464286.137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31814663464286.137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132561097767.8589</v>
      </c>
      <c r="L5150" s="444">
        <f t="shared" ca="1" si="202"/>
        <v>31947224562053.996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31947224562053.996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133113435675.22498</v>
      </c>
      <c r="L5151" s="444">
        <f t="shared" ca="1" si="202"/>
        <v>32080337997729.223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32080337997729.223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133668074990.53842</v>
      </c>
      <c r="L5152" s="444">
        <f t="shared" ca="1" si="202"/>
        <v>32214006072719.762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32214006072719.762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134225025302.99901</v>
      </c>
      <c r="L5153" s="444">
        <f t="shared" ca="1" si="202"/>
        <v>32348231098022.762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32348231098022.762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134784296241.76149</v>
      </c>
      <c r="L5154" s="444">
        <f t="shared" ca="1" si="202"/>
        <v>32483015394264.523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32483015394264.523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135345897476.10216</v>
      </c>
      <c r="L5155" s="444">
        <f t="shared" ca="1" si="202"/>
        <v>32618361291740.625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32618361291740.625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135909838715.58594</v>
      </c>
      <c r="L5156" s="444">
        <f t="shared" ca="1" si="202"/>
        <v>32754271130456.211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32754271130456.211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136476129710.23421</v>
      </c>
      <c r="L5157" s="444">
        <f t="shared" ca="1" si="202"/>
        <v>32890747260166.445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32890747260166.445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137044780250.69353</v>
      </c>
      <c r="L5158" s="444">
        <f t="shared" ca="1" si="202"/>
        <v>33027792040417.141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33027792040417.141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137615800168.40475</v>
      </c>
      <c r="L5159" s="444">
        <f t="shared" ca="1" si="202"/>
        <v>33165407840585.547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33165407840585.547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138189199335.7731</v>
      </c>
      <c r="L5160" s="444">
        <f t="shared" ca="1" si="202"/>
        <v>33303597039921.32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33303597039921.32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138764987666.33881</v>
      </c>
      <c r="L5161" s="444">
        <f t="shared" ca="1" si="202"/>
        <v>33442362027587.66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33442362027587.66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139343175114.94858</v>
      </c>
      <c r="L5162" s="444">
        <f t="shared" ca="1" si="202"/>
        <v>33581705202702.609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33581705202702.609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139923771677.92755</v>
      </c>
      <c r="L5163" s="444">
        <f t="shared" ca="1" si="202"/>
        <v>33721628974380.535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33721628974380.535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140506787393.25223</v>
      </c>
      <c r="L5164" s="444">
        <f t="shared" ca="1" si="202"/>
        <v>33862135761773.789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33862135761773.789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141092232340.72412</v>
      </c>
      <c r="L5165" s="444">
        <f t="shared" ca="1" si="202"/>
        <v>34003227994114.512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34003227994114.512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141680116642.1438</v>
      </c>
      <c r="L5166" s="444">
        <f t="shared" ca="1" si="202"/>
        <v>34144908110756.656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34144908110756.656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142270450461.48605</v>
      </c>
      <c r="L5167" s="444">
        <f t="shared" ca="1" si="202"/>
        <v>34287178561218.141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34287178561218.141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142863244005.07559</v>
      </c>
      <c r="L5168" s="444">
        <f t="shared" ca="1" si="202"/>
        <v>34430041805223.215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34430041805223.215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143458507521.7634</v>
      </c>
      <c r="L5169" s="444">
        <f t="shared" ca="1" si="202"/>
        <v>34573500312744.977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34573500312744.977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144056251303.10406</v>
      </c>
      <c r="L5170" s="444">
        <f t="shared" ca="1" si="202"/>
        <v>34717556564048.082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34717556564048.082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144656485683.53366</v>
      </c>
      <c r="L5171" s="444">
        <f t="shared" ca="1" si="202"/>
        <v>34862213049731.617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34862213049731.617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145259221040.5484</v>
      </c>
      <c r="L5172" s="444">
        <f t="shared" ca="1" si="202"/>
        <v>35007472270772.164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35007472270772.164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145864467794.884</v>
      </c>
      <c r="L5173" s="444">
        <f t="shared" ca="1" si="202"/>
        <v>35153336738567.047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35153336738567.047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146472236410.69601</v>
      </c>
      <c r="L5174" s="444">
        <f t="shared" ca="1" si="202"/>
        <v>35299808974977.742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35299808974977.742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147082537395.7406</v>
      </c>
      <c r="L5175" s="444">
        <f t="shared" ca="1" si="202"/>
        <v>35446891512373.484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35446891512373.484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147695381301.55618</v>
      </c>
      <c r="L5176" s="444">
        <f t="shared" ca="1" si="202"/>
        <v>35594586893675.039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35594586893675.039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148310778723.646</v>
      </c>
      <c r="L5177" s="444">
        <f t="shared" ca="1" si="202"/>
        <v>35742897672398.688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35742897672398.688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148928740301.66119</v>
      </c>
      <c r="L5178" s="444">
        <f t="shared" ca="1" si="202"/>
        <v>35891826412700.352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35891826412700.352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149549276719.58481</v>
      </c>
      <c r="L5179" s="444">
        <f t="shared" ca="1" si="202"/>
        <v>36041375689419.938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36041375689419.938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150172398705.91641</v>
      </c>
      <c r="L5180" s="444">
        <f t="shared" ca="1" si="202"/>
        <v>36191548088125.852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36191548088125.852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150798117033.85773</v>
      </c>
      <c r="L5181" s="444">
        <f t="shared" ca="1" si="202"/>
        <v>36342346205159.711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36342346205159.711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151426442521.49878</v>
      </c>
      <c r="L5182" s="444">
        <f t="shared" ca="1" si="202"/>
        <v>36493772647681.211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36493772647681.211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152057386032.00504</v>
      </c>
      <c r="L5183" s="444">
        <f t="shared" ca="1" si="202"/>
        <v>36645830033713.219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36645830033713.219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152690958473.80508</v>
      </c>
      <c r="L5184" s="444">
        <f t="shared" ca="1" si="202"/>
        <v>36798520992187.023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36798520992187.023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153327170800.77927</v>
      </c>
      <c r="L5185" s="444">
        <f t="shared" ca="1" si="202"/>
        <v>36951848162987.805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36951848162987.805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153966034012.44919</v>
      </c>
      <c r="L5186" s="444">
        <f t="shared" ca="1" si="202"/>
        <v>37105814197000.25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37105814197000.25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154607559154.16769</v>
      </c>
      <c r="L5187" s="444">
        <f t="shared" ca="1" si="202"/>
        <v>37260421756154.414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37260421756154.414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155251757317.31006</v>
      </c>
      <c r="L5188" s="444">
        <f t="shared" ca="1" si="202"/>
        <v>37415673513471.727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37415673513471.727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155898639639.46552</v>
      </c>
      <c r="L5189" s="444">
        <f t="shared" ca="1" si="202"/>
        <v>37571572153111.195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37571572153111.195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156548217304.62997</v>
      </c>
      <c r="L5190" s="444">
        <f t="shared" ca="1" si="202"/>
        <v>37728120370415.828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37728120370415.828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157200501543.39929</v>
      </c>
      <c r="L5191" s="444">
        <f t="shared" ca="1" si="202"/>
        <v>37885320871959.227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37885320871959.227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157855503633.16345</v>
      </c>
      <c r="L5192" s="444">
        <f t="shared" ca="1" si="202"/>
        <v>38043176375592.391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38043176375592.391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158513234898.30164</v>
      </c>
      <c r="L5193" s="444">
        <f t="shared" ca="1" si="202"/>
        <v>38201689610490.695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38201689610490.695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159173706710.3779</v>
      </c>
      <c r="L5194" s="444">
        <f t="shared" ca="1" si="202"/>
        <v>38360863317201.07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38360863317201.07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159836930488.3378</v>
      </c>
      <c r="L5195" s="444">
        <f t="shared" ca="1" si="202"/>
        <v>38520700247689.406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38520700247689.406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160502917698.70587</v>
      </c>
      <c r="L5196" s="444">
        <f t="shared" ca="1" si="202"/>
        <v>38681203165388.109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38681203165388.109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161171679855.78378</v>
      </c>
      <c r="L5197" s="444">
        <f t="shared" ca="1" si="202"/>
        <v>38842374845243.891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38842374845243.891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161843228521.84955</v>
      </c>
      <c r="L5198" s="444">
        <f t="shared" ca="1" si="202"/>
        <v>39004218073765.742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39004218073765.742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162517575307.35727</v>
      </c>
      <c r="L5199" s="444">
        <f t="shared" ca="1" si="202"/>
        <v>39166735649073.102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39166735649073.102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163194731871.13791</v>
      </c>
      <c r="L5200" s="444">
        <f t="shared" ca="1" si="202"/>
        <v>39329930380944.242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39329930380944.242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163874709920.60101</v>
      </c>
      <c r="L5201" s="444">
        <f t="shared" ca="1" si="202"/>
        <v>39493805090864.844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39493805090864.844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164557521211.93686</v>
      </c>
      <c r="L5202" s="444">
        <f t="shared" ca="1" si="202"/>
        <v>39658362612076.781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39658362612076.781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165243177550.31992</v>
      </c>
      <c r="L5203" s="444">
        <f t="shared" ca="1" si="202"/>
        <v>39823605789627.102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39823605789627.102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165931690790.11292</v>
      </c>
      <c r="L5204" s="444">
        <f t="shared" ca="1" si="202"/>
        <v>39989537480417.211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39989537480417.211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166623072835.07172</v>
      </c>
      <c r="L5205" s="444">
        <f t="shared" ca="1" si="202"/>
        <v>40156160553252.281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40156160553252.281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167317335638.55118</v>
      </c>
      <c r="L5206" s="444">
        <f t="shared" ca="1" si="202"/>
        <v>40323477888890.836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40323477888890.836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168014491203.71182</v>
      </c>
      <c r="L5207" s="444">
        <f t="shared" ca="1" si="202"/>
        <v>40491492380094.547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40491492380094.547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168714551583.72726</v>
      </c>
      <c r="L5208" s="444">
        <f t="shared" ca="1" si="202"/>
        <v>40660206931678.273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40660206931678.273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169417528881.9928</v>
      </c>
      <c r="L5209" s="444">
        <f t="shared" ca="1" si="202"/>
        <v>40829624460560.266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40829624460560.266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170123435252.33444</v>
      </c>
      <c r="L5210" s="444">
        <f t="shared" ca="1" si="202"/>
        <v>40999747895812.602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40999747895812.602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170832282899.21918</v>
      </c>
      <c r="L5211" s="444">
        <f t="shared" ca="1" si="202"/>
        <v>41170580178711.82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41170580178711.82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171544084077.96591</v>
      </c>
      <c r="L5212" s="444">
        <f t="shared" ca="1" si="202"/>
        <v>41342124262789.789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41342124262789.789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172258851094.95746</v>
      </c>
      <c r="L5213" s="444">
        <f t="shared" ca="1" si="202"/>
        <v>41514383113884.75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41514383113884.75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172976596307.85312</v>
      </c>
      <c r="L5214" s="444">
        <f t="shared" ca="1" si="202"/>
        <v>41687359710192.602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41687359710192.602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173697332125.80249</v>
      </c>
      <c r="L5215" s="444">
        <f t="shared" ca="1" si="202"/>
        <v>41861057042318.406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41861057042318.406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174421071009.66003</v>
      </c>
      <c r="L5216" s="444">
        <f t="shared" ca="1" si="202"/>
        <v>42035478113328.063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42035478113328.063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175147825472.20026</v>
      </c>
      <c r="L5217" s="444">
        <f t="shared" ca="1" si="202"/>
        <v>42210625938800.266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42210625938800.266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175877608078.33444</v>
      </c>
      <c r="L5218" s="444">
        <f t="shared" ca="1" si="202"/>
        <v>42386503546878.602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42386503546878.602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176610431445.32751</v>
      </c>
      <c r="L5219" s="444">
        <f t="shared" ca="1" si="202"/>
        <v>42563113978323.93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42563113978323.93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177346308243.01636</v>
      </c>
      <c r="L5220" s="444">
        <f t="shared" ca="1" si="202"/>
        <v>42740460286566.945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42740460286566.945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178085251194.02893</v>
      </c>
      <c r="L5221" s="444">
        <f t="shared" ca="1" si="202"/>
        <v>42918545537760.977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42918545537760.977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178827273074.00406</v>
      </c>
      <c r="L5222" s="444">
        <f t="shared" ca="1" si="202"/>
        <v>43097372810834.984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43097372810834.984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179572386711.81244</v>
      </c>
      <c r="L5223" s="444">
        <f t="shared" ca="1" si="202"/>
        <v>43276945197546.797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43276945197546.797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180320604989.77832</v>
      </c>
      <c r="L5224" s="444">
        <f t="shared" ca="1" si="202"/>
        <v>43457265802536.578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43457265802536.578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181071940843.9024</v>
      </c>
      <c r="L5225" s="444">
        <f t="shared" ca="1" si="202"/>
        <v>43638337743380.484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43638337743380.484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181826407264.08536</v>
      </c>
      <c r="L5226" s="444">
        <f t="shared" ca="1" si="202"/>
        <v>43820164150644.57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43820164150644.57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182584017294.35239</v>
      </c>
      <c r="L5227" s="444">
        <f t="shared" ca="1" si="202"/>
        <v>44002748167938.922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44002748167938.922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183344784033.07883</v>
      </c>
      <c r="L5228" s="444">
        <f t="shared" ca="1" si="202"/>
        <v>44186092951972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44186092951972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184108720633.21667</v>
      </c>
      <c r="L5229" s="444">
        <f t="shared" ca="1" si="202"/>
        <v>44370201672605.219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44370201672605.219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184875840302.52173</v>
      </c>
      <c r="L5230" s="444">
        <f t="shared" ca="1" si="202"/>
        <v>44555077512907.742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44555077512907.742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185646156303.78226</v>
      </c>
      <c r="L5231" s="444">
        <f t="shared" ca="1" si="202"/>
        <v>44740723669211.523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44740723669211.523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186419681955.048</v>
      </c>
      <c r="L5232" s="444">
        <f t="shared" ca="1" si="202"/>
        <v>44927143351166.57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44927143351166.57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187196430629.86072</v>
      </c>
      <c r="L5233" s="444">
        <f t="shared" ca="1" si="202"/>
        <v>45114339781796.43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45114339781796.43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187976415757.48511</v>
      </c>
      <c r="L5234" s="444">
        <f t="shared" ca="1" si="202"/>
        <v>45302316197553.914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45302316197553.914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188759650823.1413</v>
      </c>
      <c r="L5235" s="444">
        <f t="shared" ca="1" si="202"/>
        <v>45491075848377.055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45491075848377.055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189546149368.23773</v>
      </c>
      <c r="L5236" s="444">
        <f t="shared" ca="1" si="202"/>
        <v>45680621997745.289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45680621997745.289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190335924990.60538</v>
      </c>
      <c r="L5237" s="444">
        <f t="shared" ca="1" si="202"/>
        <v>45870957922735.891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45870957922735.891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191128991344.73288</v>
      </c>
      <c r="L5238" s="444">
        <f t="shared" ca="1" si="202"/>
        <v>46062086914080.625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46062086914080.625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191925362142.00259</v>
      </c>
      <c r="L5239" s="444">
        <f t="shared" ca="1" si="202"/>
        <v>46254012276222.625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46254012276222.625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192725051150.92761</v>
      </c>
      <c r="L5240" s="444">
        <f t="shared" ca="1" si="202"/>
        <v>46446737327373.555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46446737327373.555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193528072197.3898</v>
      </c>
      <c r="L5241" s="444">
        <f t="shared" ca="1" si="202"/>
        <v>46640265399570.945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46640265399570.945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194334439164.87894</v>
      </c>
      <c r="L5242" s="444">
        <f t="shared" ca="1" si="202"/>
        <v>46834599838735.828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46834599838735.828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195144165994.7326</v>
      </c>
      <c r="L5243" s="444">
        <f t="shared" ca="1" si="202"/>
        <v>47029744004730.563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47029744004730.563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195957266686.37735</v>
      </c>
      <c r="L5244" s="444">
        <f t="shared" ca="1" si="202"/>
        <v>47225701271416.938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47225701271416.938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196773755297.57056</v>
      </c>
      <c r="L5245" s="444">
        <f t="shared" ca="1" si="202"/>
        <v>47422475026714.508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47422475026714.508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197593645944.64377</v>
      </c>
      <c r="L5246" s="444">
        <f t="shared" ca="1" si="202"/>
        <v>47620068672659.148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47620068672659.148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198416952802.74646</v>
      </c>
      <c r="L5247" s="444">
        <f t="shared" ca="1" si="202"/>
        <v>47818485625461.898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47818485625461.898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199243690106.09125</v>
      </c>
      <c r="L5248" s="444">
        <f t="shared" ca="1" si="202"/>
        <v>48017729315567.992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48017729315567.992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200073872148.19995</v>
      </c>
      <c r="L5249" s="444">
        <f t="shared" ca="1" si="202"/>
        <v>48217803187716.195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48217803187716.195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200907513282.15082</v>
      </c>
      <c r="L5250" s="444">
        <f t="shared" ca="1" si="202"/>
        <v>48418710700998.344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48418710700998.344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201744627920.82642</v>
      </c>
      <c r="L5251" s="444">
        <f t="shared" ca="1" si="202"/>
        <v>48620455328919.172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48620455328919.172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202585230537.16321</v>
      </c>
      <c r="L5252" s="444">
        <f t="shared" ca="1" si="202"/>
        <v>48823040559456.336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48823040559456.336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203429335664.4014</v>
      </c>
      <c r="L5253" s="444">
        <f t="shared" ca="1" si="202"/>
        <v>49026469895120.734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49026469895120.734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204276957896.3364</v>
      </c>
      <c r="L5254" s="444">
        <f t="shared" ca="1" si="202"/>
        <v>49230746853017.07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49230746853017.07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205128111887.57114</v>
      </c>
      <c r="L5255" s="444">
        <f t="shared" ca="1" si="202"/>
        <v>49435874964904.641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49435874964904.641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205982812353.76935</v>
      </c>
      <c r="L5256" s="444">
        <f t="shared" ca="1" si="202"/>
        <v>49641857777258.406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49641857777258.406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206841074071.91003</v>
      </c>
      <c r="L5257" s="444">
        <f t="shared" ca="1" si="202"/>
        <v>49848698851330.313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49848698851330.313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207702911880.54297</v>
      </c>
      <c r="L5258" s="444">
        <f t="shared" ca="1" si="202"/>
        <v>50056401763210.859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50056401763210.859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208568340680.04526</v>
      </c>
      <c r="L5259" s="444">
        <f t="shared" ca="1" si="202"/>
        <v>50264970103890.906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50264970103890.906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209437375432.87878</v>
      </c>
      <c r="L5260" s="444">
        <f t="shared" ca="1" si="202"/>
        <v>50474407479323.781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50474407479323.781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210310031163.84909</v>
      </c>
      <c r="L5261" s="444">
        <f t="shared" ca="1" si="202"/>
        <v>50684717510487.633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50684717510487.633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211186322960.36514</v>
      </c>
      <c r="L5262" s="444">
        <f t="shared" ca="1" si="202"/>
        <v>50895903833448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50895903833448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212066265972.70001</v>
      </c>
      <c r="L5263" s="444">
        <f t="shared" ca="1" si="202"/>
        <v>51107970099420.703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51107970099420.703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212949875414.25293</v>
      </c>
      <c r="L5264" s="444">
        <f t="shared" ca="1" si="202"/>
        <v>51320919974834.953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51320919974834.953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213837166561.81232</v>
      </c>
      <c r="L5265" s="444">
        <f t="shared" ca="1" si="202"/>
        <v>51534757141396.766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51534757141396.766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214728154755.81985</v>
      </c>
      <c r="L5266" s="444">
        <f t="shared" ca="1" si="202"/>
        <v>51749485296152.586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51749485296152.586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215622855400.63577</v>
      </c>
      <c r="L5267" s="444">
        <f t="shared" ca="1" si="202"/>
        <v>51965108151553.219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51965108151553.219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216521283964.80508</v>
      </c>
      <c r="L5268" s="444">
        <f t="shared" ca="1" si="202"/>
        <v>52181629435518.023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52181629435518.023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217423455981.3251</v>
      </c>
      <c r="L5269" s="444">
        <f t="shared" ca="1" si="202"/>
        <v>52399052891499.352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52399052891499.352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218329387047.91397</v>
      </c>
      <c r="L5270" s="444">
        <f t="shared" ca="1" si="202"/>
        <v>52617382278547.266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52617382278547.266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219239092827.28027</v>
      </c>
      <c r="L5271" s="444">
        <f t="shared" ca="1" si="202"/>
        <v>52836621371374.547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52836621371374.547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220152589047.39395</v>
      </c>
      <c r="L5272" s="444">
        <f t="shared" ca="1" si="202"/>
        <v>53056773960421.938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53056773960421.938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221069891501.75806</v>
      </c>
      <c r="L5273" s="444">
        <f t="shared" ca="1" si="202"/>
        <v>53277843851923.695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53277843851923.695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221991016049.68207</v>
      </c>
      <c r="L5274" s="444">
        <f t="shared" ca="1" si="202"/>
        <v>53499834867973.375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53499834867973.375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222915978616.55573</v>
      </c>
      <c r="L5275" s="444">
        <f t="shared" ca="1" si="202"/>
        <v>53722750846589.93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53722750846589.93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223844795194.12469</v>
      </c>
      <c r="L5276" s="444">
        <f t="shared" ca="1" si="202"/>
        <v>53946595641784.055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53946595641784.055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224777481840.76688</v>
      </c>
      <c r="L5277" s="444">
        <f t="shared" ca="1" si="202"/>
        <v>54171373123624.82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54171373123624.82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225714054681.77008</v>
      </c>
      <c r="L5278" s="444">
        <f t="shared" ca="1" si="202"/>
        <v>54397087178306.594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54397087178306.594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226654529909.61081</v>
      </c>
      <c r="L5279" s="444">
        <f t="shared" ca="1" si="202"/>
        <v>54623741708216.203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54623741708216.203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227598923784.23416</v>
      </c>
      <c r="L5280" s="444">
        <f t="shared" ca="1" si="202"/>
        <v>54851340632000.438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54851340632000.438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228547252633.33514</v>
      </c>
      <c r="L5281" s="444">
        <f t="shared" ca="1" si="202"/>
        <v>55079887884633.773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55079887884633.773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229499532852.64072</v>
      </c>
      <c r="L5282" s="444">
        <f t="shared" ca="1" si="202"/>
        <v>55309387417486.414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55309387417486.414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230455780906.19342</v>
      </c>
      <c r="L5283" s="444">
        <f t="shared" ca="1" si="202"/>
        <v>55539843198392.609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55539843198392.609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231416013326.63589</v>
      </c>
      <c r="L5284" s="444">
        <f t="shared" ca="1" si="202"/>
        <v>55771259211719.242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55771259211719.242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232380246715.49683</v>
      </c>
      <c r="L5285" s="444">
        <f t="shared" ca="1" si="202"/>
        <v>56003639458434.742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56003639458434.742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233348497743.47809</v>
      </c>
      <c r="L5286" s="444">
        <f t="shared" ca="1" si="202"/>
        <v>56236987956178.219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56236987956178.219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234320783150.74258</v>
      </c>
      <c r="L5287" s="444">
        <f t="shared" ca="1" si="202"/>
        <v>56471308739328.961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56471308739328.961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235297119747.20398</v>
      </c>
      <c r="L5288" s="444">
        <f t="shared" ca="1" si="202"/>
        <v>56706605859076.164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56706605859076.164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236277524412.81735</v>
      </c>
      <c r="L5289" s="444">
        <f t="shared" ca="1" si="202"/>
        <v>56942883383488.984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56942883383488.984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237262014097.87076</v>
      </c>
      <c r="L5290" s="444">
        <f t="shared" ca="1" si="202"/>
        <v>57180145397586.852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57180145397586.852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238250605823.27853</v>
      </c>
      <c r="L5291" s="444">
        <f t="shared" ca="1" si="202"/>
        <v>57418396003410.133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57418396003410.133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239243316680.87555</v>
      </c>
      <c r="L5292" s="444">
        <f t="shared" ca="1" si="202"/>
        <v>57657639320091.008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57657639320091.008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240240163833.71249</v>
      </c>
      <c r="L5293" s="444">
        <f t="shared" ca="1" si="202"/>
        <v>57897879483924.719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57897879483924.719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241241164516.353</v>
      </c>
      <c r="L5294" s="444">
        <f t="shared" ca="1" si="202"/>
        <v>58139120648441.07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58139120648441.07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242246336035.17111</v>
      </c>
      <c r="L5295" s="444">
        <f t="shared" ca="1" si="202"/>
        <v>58381366984476.242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58381366984476.242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243255695768.65097</v>
      </c>
      <c r="L5296" s="444">
        <f t="shared" ca="1" si="202"/>
        <v>58624622680244.891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58624622680244.891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244269261167.68707</v>
      </c>
      <c r="L5297" s="444">
        <f t="shared" ca="1" si="202"/>
        <v>58868891941412.578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58868891941412.578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245287049755.88574</v>
      </c>
      <c r="L5298" s="444">
        <f t="shared" ca="1" si="202"/>
        <v>59114178991168.461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59114178991168.461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246309079129.86862</v>
      </c>
      <c r="L5299" s="444">
        <f t="shared" ca="1" si="202"/>
        <v>59360488070298.328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59360488070298.328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247335366959.57635</v>
      </c>
      <c r="L5300" s="444">
        <f t="shared" ca="1" si="202"/>
        <v>59607823437257.906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59607823437257.906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248365930988.57465</v>
      </c>
      <c r="L5301" s="444">
        <f t="shared" ca="1" si="202"/>
        <v>59856189368246.484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59856189368246.484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249400789034.36035</v>
      </c>
      <c r="L5302" s="444">
        <f t="shared" ca="1" si="202"/>
        <v>60105590157280.844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60105590157280.844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250439958988.67014</v>
      </c>
      <c r="L5303" s="444">
        <f t="shared" ca="1" si="202"/>
        <v>60356030116269.516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60356030116269.516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251483458817.78967</v>
      </c>
      <c r="L5304" s="444">
        <f t="shared" ca="1" si="202"/>
        <v>60607513575087.305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60607513575087.305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252531306562.86374</v>
      </c>
      <c r="L5305" s="444">
        <f t="shared" ca="1" si="202"/>
        <v>60860044881650.172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60860044881650.172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253583520340.20905</v>
      </c>
      <c r="L5306" s="444">
        <f t="shared" ca="1" si="202"/>
        <v>61113628401990.383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61113628401990.383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254640118341.62662</v>
      </c>
      <c r="L5307" s="444">
        <f t="shared" ca="1" si="202"/>
        <v>61368268520332.008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61368268520332.008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255701118834.71674</v>
      </c>
      <c r="L5308" s="444">
        <f t="shared" ca="1" si="202"/>
        <v>61623969639166.727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61623969639166.727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256766540163.1947</v>
      </c>
      <c r="L5309" s="444">
        <f t="shared" ca="1" si="202"/>
        <v>61880736179329.922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61880736179329.922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257836400747.20801</v>
      </c>
      <c r="L5310" s="444">
        <f t="shared" ca="1" si="202"/>
        <v>62138572580077.133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62138572580077.133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258910719083.65472</v>
      </c>
      <c r="L5311" s="444">
        <f t="shared" ca="1" si="202"/>
        <v>62397483299160.789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62397483299160.789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259989513746.50333</v>
      </c>
      <c r="L5312" s="444">
        <f t="shared" ca="1" si="202"/>
        <v>62657472812907.289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62657472812907.289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261072803387.11374</v>
      </c>
      <c r="L5313" s="444">
        <f t="shared" ca="1" si="202"/>
        <v>62918545616294.406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62918545616294.406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262160606734.56003</v>
      </c>
      <c r="L5314" s="444">
        <f t="shared" ca="1" si="202"/>
        <v>63180706223028.969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63180706223028.969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263252942595.95407</v>
      </c>
      <c r="L5315" s="444">
        <f t="shared" ca="1" si="202"/>
        <v>63443959165624.922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63443959165624.922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264349829856.77051</v>
      </c>
      <c r="L5316" s="444">
        <f t="shared" ca="1" si="202"/>
        <v>63708308995481.695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63708308995481.695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265451287481.17371</v>
      </c>
      <c r="L5317" s="444">
        <f t="shared" ca="1" si="202"/>
        <v>63973760282962.867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63973760282962.867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266557334512.34528</v>
      </c>
      <c r="L5318" s="444">
        <f t="shared" ca="1" si="202"/>
        <v>64240317617475.211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64240317617475.211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267667990072.81339</v>
      </c>
      <c r="L5319" s="444">
        <f t="shared" ca="1" si="202"/>
        <v>64507985607548.023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64507985607548.023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268783273364.78339</v>
      </c>
      <c r="L5320" s="444">
        <f t="shared" ca="1" si="202"/>
        <v>64776768880912.805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64776768880912.805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269903203670.47</v>
      </c>
      <c r="L5321" s="444">
        <f t="shared" ca="1" si="202"/>
        <v>65046672084583.273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65046672084583.273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271027800352.43033</v>
      </c>
      <c r="L5322" s="444">
        <f t="shared" ca="1" si="202"/>
        <v>65317699884935.703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65317699884935.703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272157082853.89877</v>
      </c>
      <c r="L5323" s="444">
        <f t="shared" ca="1" si="202"/>
        <v>65589856967789.602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65589856967789.602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273291070699.12332</v>
      </c>
      <c r="L5324" s="444">
        <f t="shared" ca="1" si="202"/>
        <v>65863148038488.727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65863148038488.727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274429783493.70306</v>
      </c>
      <c r="L5325" s="444">
        <f t="shared" ca="1" si="202"/>
        <v>66137577821982.43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66137577821982.43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275573240924.92676</v>
      </c>
      <c r="L5326" s="444">
        <f t="shared" ca="1" si="202"/>
        <v>66413151062907.359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66413151062907.359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276721462762.11401</v>
      </c>
      <c r="L5327" s="444">
        <f t="shared" ca="1" si="202"/>
        <v>66689872525669.477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66689872525669.477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277874468856.95618</v>
      </c>
      <c r="L5328" s="444">
        <f t="shared" ca="1" si="202"/>
        <v>66967746994526.43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66967746994526.43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279032279143.86011</v>
      </c>
      <c r="L5329" s="444">
        <f t="shared" ca="1" si="202"/>
        <v>67246779273670.289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67246779273670.289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280194913640.29285</v>
      </c>
      <c r="L5330" s="444">
        <f t="shared" ca="1" si="202"/>
        <v>67526974187310.578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67526974187310.578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281362392447.12738</v>
      </c>
      <c r="L5331" s="444">
        <f t="shared" ca="1" si="202"/>
        <v>67808336579757.703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67808336579757.703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282534735748.99042</v>
      </c>
      <c r="L5332" s="444">
        <f t="shared" ca="1" si="202"/>
        <v>68090871315506.695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68090871315506.695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283711963814.61121</v>
      </c>
      <c r="L5333" s="444">
        <f t="shared" ca="1" si="202"/>
        <v>68374583279321.305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68374583279321.305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284894096997.17212</v>
      </c>
      <c r="L5334" s="444">
        <f t="shared" ca="1" si="202"/>
        <v>68659477376318.477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68659477376318.477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286081155734.66034</v>
      </c>
      <c r="L5335" s="444">
        <f t="shared" ca="1" si="202"/>
        <v>68945558532053.141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68945558532053.141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287273160550.22137</v>
      </c>
      <c r="L5336" s="444">
        <f t="shared" ca="1" si="202"/>
        <v>69232831692603.359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69232831692603.359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288470132052.51398</v>
      </c>
      <c r="L5337" s="444">
        <f t="shared" ca="1" si="202"/>
        <v>69521301824655.875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69521301824655.875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289672090936.06616</v>
      </c>
      <c r="L5338" s="444">
        <f t="shared" ca="1" si="202"/>
        <v>69810973915591.938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69810973915591.938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290879057981.63306</v>
      </c>
      <c r="L5339" s="444">
        <f t="shared" ca="1" si="202"/>
        <v>70101852973573.57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70101852973573.57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292091054056.55652</v>
      </c>
      <c r="L5340" s="444">
        <f t="shared" ca="1" si="202"/>
        <v>70393944027630.125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70393944027630.125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293308100115.12549</v>
      </c>
      <c r="L5341" s="444">
        <f t="shared" ca="1" si="202"/>
        <v>70687252127745.25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70687252127745.25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294530217198.93854</v>
      </c>
      <c r="L5342" s="444">
        <f t="shared" ca="1" si="202"/>
        <v>70981782344944.188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70981782344944.188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295757426437.26746</v>
      </c>
      <c r="L5343" s="444">
        <f t="shared" ca="1" si="202"/>
        <v>71277539771381.453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71277539771381.453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296989749047.42273</v>
      </c>
      <c r="L5344" s="444">
        <f t="shared" ca="1" si="202"/>
        <v>71574529520428.875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71574529520428.875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298227206335.1203</v>
      </c>
      <c r="L5345" s="444">
        <f t="shared" ca="1" si="202"/>
        <v>71872756726764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71872756726764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299469819694.84998</v>
      </c>
      <c r="L5346" s="444">
        <f t="shared" ca="1" si="202"/>
        <v>72172226546458.844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72172226546458.844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300717610610.24518</v>
      </c>
      <c r="L5347" s="444">
        <f t="shared" ca="1" si="202"/>
        <v>72472944157069.094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72472944157069.094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301970600654.45453</v>
      </c>
      <c r="L5348" s="444">
        <f t="shared" ca="1" si="202"/>
        <v>72774914757723.547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72774914757723.547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303228811490.51477</v>
      </c>
      <c r="L5349" s="444">
        <f t="shared" ca="1" si="202"/>
        <v>73078143569214.063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73078143569214.063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304492264871.72528</v>
      </c>
      <c r="L5350" s="444">
        <f t="shared" ca="1" si="202"/>
        <v>73382635834085.781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73382635834085.781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305760982642.02411</v>
      </c>
      <c r="L5351" s="444">
        <f t="shared" ca="1" si="202"/>
        <v>73688396816727.813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73688396816727.813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307034986736.36591</v>
      </c>
      <c r="L5352" s="444">
        <f t="shared" ca="1" si="202"/>
        <v>73995431803464.172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73995431803464.172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308314299181.10071</v>
      </c>
      <c r="L5353" s="444">
        <f t="shared" ca="1" si="202"/>
        <v>74303746102645.266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74303746102645.266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309598942094.35529</v>
      </c>
      <c r="L5354" s="444">
        <f t="shared" ca="1" si="202"/>
        <v>74613345044739.625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74613345044739.625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310888937686.4151</v>
      </c>
      <c r="L5355" s="444">
        <f t="shared" ca="1" si="202"/>
        <v>74924233982426.047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74924233982426.047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312184308260.10852</v>
      </c>
      <c r="L5356" s="444">
        <f t="shared" ca="1" si="202"/>
        <v>75236418290686.156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75236418290686.156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313485076211.19232</v>
      </c>
      <c r="L5357" s="444">
        <f t="shared" ca="1" si="202"/>
        <v>75549903366897.344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75549903366897.344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314791264028.73895</v>
      </c>
      <c r="L5358" s="444">
        <f t="shared" ca="1" si="202"/>
        <v>75864694630926.078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75864694630926.078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316102894295.52533</v>
      </c>
      <c r="L5359" s="444">
        <f t="shared" ca="1" si="202"/>
        <v>76180797525221.609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76180797525221.609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317419989688.42334</v>
      </c>
      <c r="L5360" s="444">
        <f t="shared" ca="1" si="202"/>
        <v>76498217514910.031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76498217514910.031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318742572978.79181</v>
      </c>
      <c r="L5361" s="444">
        <f t="shared" ca="1" si="202"/>
        <v>76816960087888.828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76816960087888.828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320070667032.87012</v>
      </c>
      <c r="L5362" s="444">
        <f t="shared" ca="1" si="202"/>
        <v>77137030754921.703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77137030754921.703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321404294812.17377</v>
      </c>
      <c r="L5363" s="444">
        <f t="shared" ref="L5363:L5617" ca="1" si="207">I5363-J5363+K5363</f>
        <v>77458435049733.875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77458435049733.875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322743479373.89111</v>
      </c>
      <c r="L5364" s="444">
        <f t="shared" ca="1" si="207"/>
        <v>77781178529107.766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77781178529107.766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324088243871.28235</v>
      </c>
      <c r="L5365" s="444">
        <f t="shared" ca="1" si="207"/>
        <v>78105266772979.047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78105266772979.047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325438611554.07935</v>
      </c>
      <c r="L5366" s="444">
        <f t="shared" ca="1" si="207"/>
        <v>78430705384533.125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78430705384533.125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326794605768.888</v>
      </c>
      <c r="L5367" s="444">
        <f t="shared" ca="1" si="207"/>
        <v>78757499990302.016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78757499990302.016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328156249959.59174</v>
      </c>
      <c r="L5368" s="444">
        <f t="shared" ca="1" si="207"/>
        <v>79085656240261.609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79085656240261.609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329523567667.75671</v>
      </c>
      <c r="L5369" s="444">
        <f t="shared" ca="1" si="207"/>
        <v>79415179807929.359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79415179807929.359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330896582533.039</v>
      </c>
      <c r="L5370" s="444">
        <f t="shared" ca="1" si="207"/>
        <v>79746076390462.391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79746076390462.391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332275318293.59326</v>
      </c>
      <c r="L5371" s="444">
        <f t="shared" ca="1" si="207"/>
        <v>80078351708755.984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80078351708755.984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333659798786.48328</v>
      </c>
      <c r="L5372" s="444">
        <f t="shared" ca="1" si="207"/>
        <v>80412011507542.469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80412011507542.469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335050047948.09363</v>
      </c>
      <c r="L5373" s="444">
        <f t="shared" ca="1" si="207"/>
        <v>80747061555490.563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80747061555490.563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336446089814.54401</v>
      </c>
      <c r="L5374" s="444">
        <f t="shared" ca="1" si="207"/>
        <v>81083507645305.109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81083507645305.109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337847948522.10461</v>
      </c>
      <c r="L5375" s="444">
        <f t="shared" ca="1" si="207"/>
        <v>81421355593827.219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81421355593827.219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339255648307.6134</v>
      </c>
      <c r="L5376" s="444">
        <f t="shared" ca="1" si="207"/>
        <v>81760611242134.828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81760611242134.828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340669213508.89514</v>
      </c>
      <c r="L5377" s="444">
        <f t="shared" ca="1" si="207"/>
        <v>82101280455643.719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82101280455643.719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342088668565.18213</v>
      </c>
      <c r="L5378" s="444">
        <f t="shared" ca="1" si="207"/>
        <v>82443369124208.906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82443369124208.906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343514038017.53711</v>
      </c>
      <c r="L5379" s="444">
        <f t="shared" ca="1" si="207"/>
        <v>82786883162226.438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82786883162226.438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344945346509.27679</v>
      </c>
      <c r="L5380" s="444">
        <f t="shared" ca="1" si="207"/>
        <v>83131828508735.719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83131828508735.719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346382618786.3988</v>
      </c>
      <c r="L5381" s="444">
        <f t="shared" ca="1" si="207"/>
        <v>83478211127522.125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83478211127522.125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347825879698.00885</v>
      </c>
      <c r="L5382" s="444">
        <f t="shared" ca="1" si="207"/>
        <v>83826037007220.141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83826037007220.141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349275154196.75061</v>
      </c>
      <c r="L5383" s="444">
        <f t="shared" ca="1" si="207"/>
        <v>84175312161416.891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84175312161416.891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350730467339.23706</v>
      </c>
      <c r="L5384" s="444">
        <f t="shared" ca="1" si="207"/>
        <v>84526042628756.125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84526042628756.125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352191844286.48383</v>
      </c>
      <c r="L5385" s="444">
        <f t="shared" ca="1" si="207"/>
        <v>84878234473042.609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84878234473042.609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353659310304.34418</v>
      </c>
      <c r="L5386" s="444">
        <f t="shared" ca="1" si="207"/>
        <v>85231893783346.953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85231893783346.953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355132890763.94562</v>
      </c>
      <c r="L5387" s="444">
        <f t="shared" ca="1" si="207"/>
        <v>85587026674110.906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85587026674110.906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356612611142.12878</v>
      </c>
      <c r="L5388" s="444">
        <f t="shared" ca="1" si="207"/>
        <v>85943639285253.031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85943639285253.031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358098497021.88763</v>
      </c>
      <c r="L5389" s="444">
        <f t="shared" ca="1" si="207"/>
        <v>86301737782274.922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86301737782274.922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359590574092.81219</v>
      </c>
      <c r="L5390" s="444">
        <f t="shared" ca="1" si="207"/>
        <v>86661328356367.734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86661328356367.734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361088868151.53223</v>
      </c>
      <c r="L5391" s="444">
        <f t="shared" ca="1" si="207"/>
        <v>87022417224519.266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87022417224519.266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362593405102.16357</v>
      </c>
      <c r="L5392" s="444">
        <f t="shared" ca="1" si="207"/>
        <v>87385010629621.422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87385010629621.422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364104210956.75592</v>
      </c>
      <c r="L5393" s="444">
        <f t="shared" ca="1" si="207"/>
        <v>87749114840578.172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87749114840578.172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365621311835.74237</v>
      </c>
      <c r="L5394" s="444">
        <f t="shared" ca="1" si="207"/>
        <v>88114736152413.922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88114736152413.922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367144733968.39136</v>
      </c>
      <c r="L5395" s="444">
        <f t="shared" ca="1" si="207"/>
        <v>88481880886382.313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88481880886382.313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368674503693.25964</v>
      </c>
      <c r="L5396" s="444">
        <f t="shared" ca="1" si="207"/>
        <v>88850555390075.578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88850555390075.578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370210647458.64825</v>
      </c>
      <c r="L5397" s="444">
        <f t="shared" ca="1" si="207"/>
        <v>89220766037534.219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89220766037534.219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371753191823.05927</v>
      </c>
      <c r="L5398" s="444">
        <f t="shared" ca="1" si="207"/>
        <v>89592519229357.281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89592519229357.281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373302163455.65533</v>
      </c>
      <c r="L5399" s="444">
        <f t="shared" ca="1" si="207"/>
        <v>89965821392812.938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89965821392812.938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374857589136.72058</v>
      </c>
      <c r="L5400" s="444">
        <f t="shared" ca="1" si="207"/>
        <v>90340678981949.656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90340678981949.656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376419495758.12354</v>
      </c>
      <c r="L5401" s="444">
        <f t="shared" ca="1" si="207"/>
        <v>90717098477707.781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90717098477707.781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377987910323.78241</v>
      </c>
      <c r="L5402" s="444">
        <f t="shared" ca="1" si="207"/>
        <v>91095086388031.563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91095086388031.563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379562859950.13153</v>
      </c>
      <c r="L5403" s="444">
        <f t="shared" ca="1" si="207"/>
        <v>91474649247981.688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91474649247981.688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381144371866.59033</v>
      </c>
      <c r="L5404" s="444">
        <f t="shared" ca="1" si="207"/>
        <v>91855793619848.281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91855793619848.281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382732473416.03448</v>
      </c>
      <c r="L5405" s="444">
        <f t="shared" ca="1" si="207"/>
        <v>92238526093264.313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92238526093264.313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384327192055.26794</v>
      </c>
      <c r="L5406" s="444">
        <f t="shared" ca="1" si="207"/>
        <v>92622853285319.578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92622853285319.578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385928555355.49823</v>
      </c>
      <c r="L5407" s="444">
        <f t="shared" ca="1" si="207"/>
        <v>93008781840675.078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93008781840675.078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387536591002.81281</v>
      </c>
      <c r="L5408" s="444">
        <f t="shared" ca="1" si="207"/>
        <v>93396318431677.891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93396318431677.891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389151326798.6579</v>
      </c>
      <c r="L5409" s="444">
        <f t="shared" ca="1" si="207"/>
        <v>93785469758476.547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93785469758476.547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390772790660.31897</v>
      </c>
      <c r="L5410" s="444">
        <f t="shared" ca="1" si="207"/>
        <v>94176242549136.859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94176242549136.859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392401010621.40356</v>
      </c>
      <c r="L5411" s="444">
        <f t="shared" ca="1" si="207"/>
        <v>94568643559758.266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94568643559758.266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394036014832.32611</v>
      </c>
      <c r="L5412" s="444">
        <f t="shared" ca="1" si="207"/>
        <v>94962679574590.594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94962679574590.594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395677831560.79413</v>
      </c>
      <c r="L5413" s="444">
        <f t="shared" ca="1" si="207"/>
        <v>95358357406151.391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95358357406151.391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397326489192.29749</v>
      </c>
      <c r="L5414" s="444">
        <f t="shared" ca="1" si="207"/>
        <v>95755683895343.688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95755683895343.688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398982016230.59869</v>
      </c>
      <c r="L5415" s="444">
        <f t="shared" ca="1" si="207"/>
        <v>96154665911574.281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96154665911574.281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400644441298.2262</v>
      </c>
      <c r="L5416" s="444">
        <f t="shared" ca="1" si="207"/>
        <v>96555310352872.5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96555310352872.5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402313793136.96875</v>
      </c>
      <c r="L5417" s="444">
        <f t="shared" ca="1" si="207"/>
        <v>96957624146009.469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96957624146009.469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403990100608.3728</v>
      </c>
      <c r="L5418" s="444">
        <f t="shared" ca="1" si="207"/>
        <v>97361614246617.844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97361614246617.844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405673392694.24103</v>
      </c>
      <c r="L5419" s="444">
        <f t="shared" ca="1" si="207"/>
        <v>97767287639312.078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97767287639312.078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407363698497.13367</v>
      </c>
      <c r="L5420" s="444">
        <f t="shared" ca="1" si="207"/>
        <v>98174651337809.219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98174651337809.219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409061047240.87177</v>
      </c>
      <c r="L5421" s="444">
        <f t="shared" ca="1" si="207"/>
        <v>98583712385050.094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98583712385050.094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410765468271.04205</v>
      </c>
      <c r="L5422" s="444">
        <f t="shared" ca="1" si="207"/>
        <v>98994477853321.141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98994477853321.141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412476991055.50476</v>
      </c>
      <c r="L5423" s="444">
        <f t="shared" ca="1" si="207"/>
        <v>99406954844376.641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99406954844376.641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414195645184.90265</v>
      </c>
      <c r="L5424" s="444">
        <f t="shared" ca="1" si="207"/>
        <v>99821150489561.547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99821150489561.547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415921460373.1731</v>
      </c>
      <c r="L5425" s="444">
        <f t="shared" ca="1" si="207"/>
        <v>100237071949934.72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100237071949934.72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417654466458.06134</v>
      </c>
      <c r="L5426" s="444">
        <f t="shared" ca="1" si="207"/>
        <v>100654726416392.78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100654726416392.78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419394693401.6366</v>
      </c>
      <c r="L5427" s="444">
        <f t="shared" ca="1" si="207"/>
        <v>101074121109794.42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101074121109794.42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421142171290.81006</v>
      </c>
      <c r="L5428" s="444">
        <f t="shared" ca="1" si="207"/>
        <v>101495263281085.23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101495263281085.23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422896930337.85516</v>
      </c>
      <c r="L5429" s="444">
        <f t="shared" ca="1" si="207"/>
        <v>101918160211423.09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101918160211423.09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424659000880.92957</v>
      </c>
      <c r="L5430" s="444">
        <f t="shared" ca="1" si="207"/>
        <v>102342819212304.02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102342819212304.02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426428413384.60004</v>
      </c>
      <c r="L5431" s="444">
        <f t="shared" ca="1" si="207"/>
        <v>102769247625688.61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102769247625688.61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428205198440.3692</v>
      </c>
      <c r="L5432" s="444">
        <f t="shared" ca="1" si="207"/>
        <v>103197452824128.98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103197452824128.98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429989386767.2041</v>
      </c>
      <c r="L5433" s="444">
        <f t="shared" ca="1" si="207"/>
        <v>103627442210896.19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103627442210896.19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431781009212.06744</v>
      </c>
      <c r="L5434" s="444">
        <f t="shared" ca="1" si="207"/>
        <v>104059223220108.25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104059223220108.25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433580096750.45105</v>
      </c>
      <c r="L5435" s="444">
        <f t="shared" ca="1" si="207"/>
        <v>104492803316858.7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104492803316858.7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435386680486.91125</v>
      </c>
      <c r="L5436" s="444">
        <f t="shared" ca="1" si="207"/>
        <v>104928189997345.61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104928189997345.61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437200791655.60669</v>
      </c>
      <c r="L5437" s="444">
        <f t="shared" ca="1" si="207"/>
        <v>105365390789001.22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105365390789001.22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439022461620.83838</v>
      </c>
      <c r="L5438" s="444">
        <f t="shared" ca="1" si="207"/>
        <v>105804413250622.06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105804413250622.06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440851721877.59192</v>
      </c>
      <c r="L5439" s="444">
        <f t="shared" ca="1" si="207"/>
        <v>106245264972499.66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106245264972499.66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442688604052.08191</v>
      </c>
      <c r="L5440" s="444">
        <f t="shared" ca="1" si="207"/>
        <v>106687953576551.73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106687953576551.73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444533139902.29889</v>
      </c>
      <c r="L5441" s="444">
        <f t="shared" ca="1" si="207"/>
        <v>107132486716454.03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107132486716454.03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446385361318.55847</v>
      </c>
      <c r="L5442" s="444">
        <f t="shared" ca="1" si="207"/>
        <v>107578872077772.59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107578872077772.59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448245300324.05249</v>
      </c>
      <c r="L5443" s="444">
        <f t="shared" ca="1" si="207"/>
        <v>108027117378096.64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108027117378096.64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450112989075.40265</v>
      </c>
      <c r="L5444" s="444">
        <f t="shared" ca="1" si="207"/>
        <v>108477230367172.05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108477230367172.05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451988459863.21686</v>
      </c>
      <c r="L5445" s="444">
        <f t="shared" ca="1" si="207"/>
        <v>108929218827035.27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108929218827035.27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453871745112.64691</v>
      </c>
      <c r="L5446" s="444">
        <f t="shared" ca="1" si="207"/>
        <v>109383090572147.91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109383090572147.91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455762877383.94958</v>
      </c>
      <c r="L5447" s="444">
        <f t="shared" ca="1" si="207"/>
        <v>109838853449531.86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109838853449531.86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457661889373.04938</v>
      </c>
      <c r="L5448" s="444">
        <f t="shared" ca="1" si="207"/>
        <v>110296515338904.91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110296515338904.91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459568813912.10376</v>
      </c>
      <c r="L5449" s="444">
        <f t="shared" ca="1" si="207"/>
        <v>110756084152817.02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110756084152817.02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461483683970.0708</v>
      </c>
      <c r="L5450" s="444">
        <f t="shared" ca="1" si="207"/>
        <v>111217567836787.09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111217567836787.09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463406532653.27954</v>
      </c>
      <c r="L5451" s="444">
        <f t="shared" ca="1" si="207"/>
        <v>111680974369440.38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111680974369440.38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465337393206.00153</v>
      </c>
      <c r="L5452" s="444">
        <f t="shared" ca="1" si="207"/>
        <v>112146311762646.38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112146311762646.38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467276299011.02655</v>
      </c>
      <c r="L5453" s="444">
        <f t="shared" ca="1" si="207"/>
        <v>112613588061657.41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112613588061657.41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469223283590.23914</v>
      </c>
      <c r="L5454" s="444">
        <f t="shared" ca="1" si="207"/>
        <v>113082811345247.64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113082811345247.64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471178380605.19849</v>
      </c>
      <c r="L5455" s="444">
        <f t="shared" ca="1" si="207"/>
        <v>113553989725852.84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113553989725852.84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473141623857.72015</v>
      </c>
      <c r="L5456" s="444">
        <f t="shared" ca="1" si="207"/>
        <v>114027131349710.56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114027131349710.56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475113047290.46069</v>
      </c>
      <c r="L5457" s="444">
        <f t="shared" ca="1" si="207"/>
        <v>114502244397001.02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114502244397001.02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477092684987.50421</v>
      </c>
      <c r="L5458" s="444">
        <f t="shared" ca="1" si="207"/>
        <v>114979337081988.52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114979337081988.52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479080571174.95209</v>
      </c>
      <c r="L5459" s="444">
        <f t="shared" ca="1" si="207"/>
        <v>115458417653163.47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115458417653163.47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481076740221.51447</v>
      </c>
      <c r="L5460" s="444">
        <f t="shared" ca="1" si="207"/>
        <v>115939494393384.98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115939494393384.98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483081226639.10406</v>
      </c>
      <c r="L5461" s="444">
        <f t="shared" ca="1" si="207"/>
        <v>116422575620024.09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116422575620024.09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485094065083.43372</v>
      </c>
      <c r="L5462" s="444">
        <f t="shared" ca="1" si="207"/>
        <v>116907669685107.53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116907669685107.53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487115290354.61462</v>
      </c>
      <c r="L5463" s="444">
        <f t="shared" ca="1" si="207"/>
        <v>117394784975462.14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117394784975462.14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489144937397.75891</v>
      </c>
      <c r="L5464" s="444">
        <f t="shared" ca="1" si="207"/>
        <v>117883929912859.91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117883929912859.91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491183041303.58295</v>
      </c>
      <c r="L5465" s="444">
        <f t="shared" ca="1" si="207"/>
        <v>118375112954163.48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118375112954163.48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493229637309.01453</v>
      </c>
      <c r="L5466" s="444">
        <f t="shared" ca="1" si="207"/>
        <v>118868342591472.5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118868342591472.5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495284760797.80206</v>
      </c>
      <c r="L5467" s="444">
        <f t="shared" ca="1" si="207"/>
        <v>119363627352270.3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119363627352270.3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497348447301.12622</v>
      </c>
      <c r="L5468" s="444">
        <f t="shared" ca="1" si="207"/>
        <v>119860975799571.42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119860975799571.42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499420732498.21423</v>
      </c>
      <c r="L5469" s="444">
        <f t="shared" ca="1" si="207"/>
        <v>120360396532069.64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120360396532069.64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501501652216.95685</v>
      </c>
      <c r="L5470" s="444">
        <f t="shared" ca="1" si="207"/>
        <v>120861898184286.59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120861898184286.59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503591242434.52747</v>
      </c>
      <c r="L5471" s="444">
        <f t="shared" ca="1" si="207"/>
        <v>121365489426721.13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121365489426721.13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505689539278.0047</v>
      </c>
      <c r="L5472" s="444">
        <f t="shared" ca="1" si="207"/>
        <v>121871178965999.13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121871178965999.13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507796579024.99628</v>
      </c>
      <c r="L5473" s="444">
        <f t="shared" ca="1" si="207"/>
        <v>122378975545024.13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122378975545024.13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509912398104.26715</v>
      </c>
      <c r="L5474" s="444">
        <f t="shared" ca="1" si="207"/>
        <v>122888887943128.39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122888887943128.39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512037033096.36829</v>
      </c>
      <c r="L5475" s="444">
        <f t="shared" ca="1" si="207"/>
        <v>123400924976224.77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123400924976224.77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514170520734.26984</v>
      </c>
      <c r="L5476" s="444">
        <f t="shared" ca="1" si="207"/>
        <v>123915095496959.03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123915095496959.03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516312897903.99597</v>
      </c>
      <c r="L5477" s="444">
        <f t="shared" ca="1" si="207"/>
        <v>124431408394863.03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124431408394863.03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518464201645.26257</v>
      </c>
      <c r="L5478" s="444">
        <f t="shared" ca="1" si="207"/>
        <v>124949872596508.3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124949872596508.3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520624469152.11798</v>
      </c>
      <c r="L5479" s="444">
        <f t="shared" ca="1" si="207"/>
        <v>125470497065660.42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125470497065660.42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522793737773.58514</v>
      </c>
      <c r="L5480" s="444">
        <f t="shared" ca="1" si="207"/>
        <v>125993290803434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125993290803434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524972045014.30835</v>
      </c>
      <c r="L5481" s="444">
        <f t="shared" ca="1" si="207"/>
        <v>126518262848448.31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126518262848448.31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527159428535.20123</v>
      </c>
      <c r="L5482" s="444">
        <f t="shared" ca="1" si="207"/>
        <v>127045422276983.52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127045422276983.52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529355926154.09802</v>
      </c>
      <c r="L5483" s="444">
        <f t="shared" ca="1" si="207"/>
        <v>127574778203137.61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127574778203137.61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531561575846.40662</v>
      </c>
      <c r="L5484" s="444">
        <f t="shared" ca="1" si="207"/>
        <v>128106339778984.02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128106339778984.02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533776415745.76672</v>
      </c>
      <c r="L5485" s="444">
        <f t="shared" ca="1" si="207"/>
        <v>128640116194729.78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128640116194729.78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536000484144.7074</v>
      </c>
      <c r="L5486" s="444">
        <f t="shared" ca="1" si="207"/>
        <v>129176116678874.48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129176116678874.48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538233819495.31036</v>
      </c>
      <c r="L5487" s="444">
        <f t="shared" ca="1" si="207"/>
        <v>129714350498369.8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129714350498369.8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540476460409.87421</v>
      </c>
      <c r="L5488" s="444">
        <f t="shared" ca="1" si="207"/>
        <v>130254826958779.67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130254826958779.67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542728445661.58203</v>
      </c>
      <c r="L5489" s="444">
        <f t="shared" ca="1" si="207"/>
        <v>130797555404441.25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130797555404441.25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544989814185.17188</v>
      </c>
      <c r="L5490" s="444">
        <f t="shared" ca="1" si="207"/>
        <v>131342545218626.42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131342545218626.42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547260605077.61011</v>
      </c>
      <c r="L5491" s="444">
        <f t="shared" ca="1" si="207"/>
        <v>131889805823704.03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131889805823704.03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549540857598.76678</v>
      </c>
      <c r="L5492" s="444">
        <f t="shared" ca="1" si="207"/>
        <v>132439346681302.8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132439346681302.8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551830611172.09509</v>
      </c>
      <c r="L5493" s="444">
        <f t="shared" ca="1" si="207"/>
        <v>132991177292474.89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132991177292474.89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554129905385.31201</v>
      </c>
      <c r="L5494" s="444">
        <f t="shared" ca="1" si="207"/>
        <v>133545307197860.2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133545307197860.2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556438779991.08411</v>
      </c>
      <c r="L5495" s="444">
        <f t="shared" ca="1" si="207"/>
        <v>134101745977851.28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134101745977851.28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558757274907.71362</v>
      </c>
      <c r="L5496" s="444">
        <f t="shared" ca="1" si="207"/>
        <v>134660503252759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134660503252759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561085430219.82922</v>
      </c>
      <c r="L5497" s="444">
        <f t="shared" ca="1" si="207"/>
        <v>135221588682978.83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135221588682978.83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563423286179.07837</v>
      </c>
      <c r="L5498" s="444">
        <f t="shared" ca="1" si="207"/>
        <v>135785011969157.91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135785011969157.91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565770883204.82458</v>
      </c>
      <c r="L5499" s="444">
        <f t="shared" ca="1" si="207"/>
        <v>136350782852362.73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136350782852362.73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568128261884.84473</v>
      </c>
      <c r="L5500" s="444">
        <f t="shared" ca="1" si="207"/>
        <v>136918911114247.58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136918911114247.58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570495462976.03162</v>
      </c>
      <c r="L5501" s="444">
        <f t="shared" ca="1" si="207"/>
        <v>137489406577223.61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137489406577223.61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572872527405.09839</v>
      </c>
      <c r="L5502" s="444">
        <f t="shared" ca="1" si="207"/>
        <v>138062279104628.7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138062279104628.7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575259496269.28613</v>
      </c>
      <c r="L5503" s="444">
        <f t="shared" ca="1" si="207"/>
        <v>138637538600897.98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138637538600897.98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577656410837.07495</v>
      </c>
      <c r="L5504" s="444">
        <f t="shared" ca="1" si="207"/>
        <v>139215195011735.06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139215195011735.06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580063312548.896</v>
      </c>
      <c r="L5505" s="444">
        <f t="shared" ca="1" si="207"/>
        <v>139795258324283.95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139795258324283.95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582480243017.84985</v>
      </c>
      <c r="L5506" s="444">
        <f t="shared" ca="1" si="207"/>
        <v>140377738567301.8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140377738567301.8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584907244030.42407</v>
      </c>
      <c r="L5507" s="444">
        <f t="shared" ca="1" si="207"/>
        <v>140962645811332.22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140962645811332.22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587344357547.21753</v>
      </c>
      <c r="L5508" s="444">
        <f t="shared" ca="1" si="207"/>
        <v>141549990168879.44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141549990168879.44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589791625703.66431</v>
      </c>
      <c r="L5509" s="444">
        <f t="shared" ca="1" si="207"/>
        <v>142139781794583.09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142139781794583.09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592249090810.76294</v>
      </c>
      <c r="L5510" s="444">
        <f t="shared" ca="1" si="207"/>
        <v>142732030885393.84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142732030885393.84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594716795355.80762</v>
      </c>
      <c r="L5511" s="444">
        <f t="shared" ca="1" si="207"/>
        <v>143326747680749.66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143326747680749.66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597194782003.12354</v>
      </c>
      <c r="L5512" s="444">
        <f t="shared" ca="1" si="207"/>
        <v>143923942462752.78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143923942462752.78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599683093594.80322</v>
      </c>
      <c r="L5513" s="444">
        <f t="shared" ca="1" si="207"/>
        <v>144523625556347.59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144523625556347.59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602181773151.44824</v>
      </c>
      <c r="L5514" s="444">
        <f t="shared" ca="1" si="207"/>
        <v>145125807329499.03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145125807329499.03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604690863872.9126</v>
      </c>
      <c r="L5515" s="444">
        <f t="shared" ca="1" si="207"/>
        <v>145730498193371.94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145730498193371.94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607210409139.04968</v>
      </c>
      <c r="L5516" s="444">
        <f t="shared" ca="1" si="207"/>
        <v>146337708602511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146337708602511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609740452510.46252</v>
      </c>
      <c r="L5517" s="444">
        <f t="shared" ca="1" si="207"/>
        <v>146947449055021.47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146947449055021.47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612281037729.2561</v>
      </c>
      <c r="L5518" s="444">
        <f t="shared" ca="1" si="207"/>
        <v>147559730092750.72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147559730092750.72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614832208719.79468</v>
      </c>
      <c r="L5519" s="444">
        <f t="shared" ca="1" si="207"/>
        <v>148174562301470.5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148174562301470.5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617394009589.46045</v>
      </c>
      <c r="L5520" s="444">
        <f t="shared" ca="1" si="207"/>
        <v>148791956311059.97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148791956311059.97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619966484629.4165</v>
      </c>
      <c r="L5521" s="444">
        <f t="shared" ca="1" si="207"/>
        <v>149411922795689.38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149411922795689.38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622549678315.37244</v>
      </c>
      <c r="L5522" s="444">
        <f t="shared" ca="1" si="207"/>
        <v>150034472474004.75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150034472474004.75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625143635308.35315</v>
      </c>
      <c r="L5523" s="444">
        <f t="shared" ca="1" si="207"/>
        <v>150659616109313.09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150659616109313.09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627748400455.47119</v>
      </c>
      <c r="L5524" s="444">
        <f t="shared" ca="1" si="207"/>
        <v>151287364509768.56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151287364509768.56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630364018790.70239</v>
      </c>
      <c r="L5525" s="444">
        <f t="shared" ca="1" si="207"/>
        <v>151917728528559.25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151917728528559.25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632990535535.66357</v>
      </c>
      <c r="L5526" s="444">
        <f t="shared" ca="1" si="207"/>
        <v>152550719064094.91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152550719064094.91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635627996100.39539</v>
      </c>
      <c r="L5527" s="444">
        <f t="shared" ca="1" si="207"/>
        <v>153186347060195.31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153186347060195.31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638276446084.14709</v>
      </c>
      <c r="L5528" s="444">
        <f t="shared" ca="1" si="207"/>
        <v>153824623506279.47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153824623506279.47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640935931276.16443</v>
      </c>
      <c r="L5529" s="444">
        <f t="shared" ca="1" si="207"/>
        <v>154465559437555.63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154465559437555.63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643606497656.48181</v>
      </c>
      <c r="L5530" s="444">
        <f t="shared" ca="1" si="207"/>
        <v>155109165935212.09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155109165935212.09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646288191396.71704</v>
      </c>
      <c r="L5531" s="444">
        <f t="shared" ca="1" si="207"/>
        <v>155755454126608.81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155755454126608.81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648981058860.87</v>
      </c>
      <c r="L5532" s="444">
        <f t="shared" ca="1" si="207"/>
        <v>156404435185469.69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156404435185469.69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651685146606.12366</v>
      </c>
      <c r="L5533" s="444">
        <f t="shared" ca="1" si="207"/>
        <v>157056120332075.81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157056120332075.81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654400501383.64917</v>
      </c>
      <c r="L5534" s="444">
        <f t="shared" ca="1" si="207"/>
        <v>157710520833459.47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157710520833459.47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657127170139.41443</v>
      </c>
      <c r="L5535" s="444">
        <f t="shared" ca="1" si="207"/>
        <v>158367648003598.88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158367648003598.88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659865200014.99536</v>
      </c>
      <c r="L5536" s="444">
        <f t="shared" ca="1" si="207"/>
        <v>159027513203613.88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159027513203613.88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662614638348.39111</v>
      </c>
      <c r="L5537" s="444">
        <f t="shared" ca="1" si="207"/>
        <v>159690127841962.28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159690127841962.28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665375532674.84277</v>
      </c>
      <c r="L5538" s="444">
        <f t="shared" ca="1" si="207"/>
        <v>160355503374637.13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160355503374637.13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668147930727.65466</v>
      </c>
      <c r="L5539" s="444">
        <f t="shared" ca="1" si="207"/>
        <v>161023651305364.78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161023651305364.78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670931880439.0199</v>
      </c>
      <c r="L5540" s="444">
        <f t="shared" ca="1" si="207"/>
        <v>161694583185803.81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161694583185803.81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673727429940.84924</v>
      </c>
      <c r="L5541" s="444">
        <f t="shared" ca="1" si="207"/>
        <v>162368310615744.66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162368310615744.66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676534627565.60278</v>
      </c>
      <c r="L5542" s="444">
        <f t="shared" ca="1" si="207"/>
        <v>163044845243310.25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163044845243310.25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679353521847.12598</v>
      </c>
      <c r="L5543" s="444">
        <f t="shared" ca="1" si="207"/>
        <v>163724198765157.38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163724198765157.38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682184161521.48901</v>
      </c>
      <c r="L5544" s="444">
        <f t="shared" ca="1" si="207"/>
        <v>164406382926678.88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164406382926678.88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685026595527.82861</v>
      </c>
      <c r="L5545" s="444">
        <f t="shared" ca="1" si="207"/>
        <v>165091409522206.72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165091409522206.72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687880873009.1947</v>
      </c>
      <c r="L5546" s="444">
        <f t="shared" ca="1" si="207"/>
        <v>165779290395215.91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165779290395215.91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690747043313.39966</v>
      </c>
      <c r="L5547" s="444">
        <f t="shared" ca="1" si="207"/>
        <v>166470037438529.31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166470037438529.31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693625155993.87207</v>
      </c>
      <c r="L5548" s="444">
        <f t="shared" ca="1" si="207"/>
        <v>167163662594523.19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167163662594523.19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696515260810.51331</v>
      </c>
      <c r="L5549" s="444">
        <f t="shared" ca="1" si="207"/>
        <v>167860177855333.69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167860177855333.69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699417407730.55701</v>
      </c>
      <c r="L5550" s="444">
        <f t="shared" ca="1" si="207"/>
        <v>168559595263064.25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168559595263064.25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702331646929.43433</v>
      </c>
      <c r="L5551" s="444">
        <f t="shared" ca="1" si="207"/>
        <v>169261926909993.69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169261926909993.69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705258028791.64038</v>
      </c>
      <c r="L5552" s="444">
        <f t="shared" ca="1" si="207"/>
        <v>169967184938785.31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169967184938785.31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708196603911.60547</v>
      </c>
      <c r="L5553" s="444">
        <f t="shared" ca="1" si="207"/>
        <v>170675381542696.91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170675381542696.91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711147423094.57043</v>
      </c>
      <c r="L5554" s="444">
        <f t="shared" ca="1" si="207"/>
        <v>171386528965791.47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171386528965791.47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714110537357.46448</v>
      </c>
      <c r="L5555" s="444">
        <f t="shared" ca="1" si="207"/>
        <v>172100639503148.94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172100639503148.94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717085997929.78723</v>
      </c>
      <c r="L5556" s="444">
        <f t="shared" ca="1" si="207"/>
        <v>172817725501078.72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172817725501078.72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720073856254.49463</v>
      </c>
      <c r="L5557" s="444">
        <f t="shared" ca="1" si="207"/>
        <v>173537799357333.22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173537799357333.22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723074163988.88843</v>
      </c>
      <c r="L5558" s="444">
        <f t="shared" ca="1" si="207"/>
        <v>174260873521322.09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174260873521322.09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726086973005.50867</v>
      </c>
      <c r="L5559" s="444">
        <f t="shared" ca="1" si="207"/>
        <v>174986960494327.59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174986960494327.59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729112335393.03162</v>
      </c>
      <c r="L5560" s="444">
        <f t="shared" ca="1" si="207"/>
        <v>175716072829720.63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175716072829720.63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732150303457.16931</v>
      </c>
      <c r="L5561" s="444">
        <f t="shared" ca="1" si="207"/>
        <v>176448223133177.78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176448223133177.78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735200929721.5741</v>
      </c>
      <c r="L5562" s="444">
        <f t="shared" ca="1" si="207"/>
        <v>177183424062899.34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177183424062899.34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738264266928.74731</v>
      </c>
      <c r="L5563" s="444">
        <f t="shared" ca="1" si="207"/>
        <v>177921688329828.09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177921688329828.09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741340368040.95044</v>
      </c>
      <c r="L5564" s="444">
        <f t="shared" ca="1" si="207"/>
        <v>178663028697869.03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178663028697869.03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744429286241.12097</v>
      </c>
      <c r="L5565" s="444">
        <f t="shared" ca="1" si="207"/>
        <v>179407457984110.16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179407457984110.16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747531074933.79236</v>
      </c>
      <c r="L5566" s="444">
        <f t="shared" ca="1" si="207"/>
        <v>180154989059043.94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180154989059043.94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750645787746.01636</v>
      </c>
      <c r="L5567" s="444">
        <f t="shared" ca="1" si="207"/>
        <v>180905634846789.97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180905634846789.97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753773478528.2915</v>
      </c>
      <c r="L5568" s="444">
        <f t="shared" ca="1" si="207"/>
        <v>181659408325318.25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181659408325318.25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756914201355.49268</v>
      </c>
      <c r="L5569" s="444">
        <f t="shared" ca="1" si="207"/>
        <v>182416322526673.75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182416322526673.75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760068010527.80725</v>
      </c>
      <c r="L5570" s="444">
        <f t="shared" ca="1" si="207"/>
        <v>183176390537201.56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183176390537201.56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763234960571.67322</v>
      </c>
      <c r="L5571" s="444">
        <f t="shared" ca="1" si="207"/>
        <v>183939625497773.25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183939625497773.25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766415106240.72192</v>
      </c>
      <c r="L5572" s="444">
        <f t="shared" ca="1" si="207"/>
        <v>184706040604013.97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184706040604013.97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769608502516.72485</v>
      </c>
      <c r="L5573" s="444">
        <f t="shared" ca="1" si="207"/>
        <v>185475649106530.69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185475649106530.69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772815204610.54456</v>
      </c>
      <c r="L5574" s="444">
        <f t="shared" ca="1" si="207"/>
        <v>186248464311141.22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186248464311141.22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776035267963.08838</v>
      </c>
      <c r="L5575" s="444">
        <f t="shared" ca="1" si="207"/>
        <v>187024499579104.31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187024499579104.31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779268748246.26794</v>
      </c>
      <c r="L5576" s="444">
        <f t="shared" ca="1" si="207"/>
        <v>187803768327350.59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187803768327350.59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782515701363.96082</v>
      </c>
      <c r="L5577" s="444">
        <f t="shared" ca="1" si="207"/>
        <v>188586284028714.56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188586284028714.56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785776183452.97729</v>
      </c>
      <c r="L5578" s="444">
        <f t="shared" ca="1" si="207"/>
        <v>189372060212167.53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189372060212167.53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789050250884.03137</v>
      </c>
      <c r="L5579" s="444">
        <f t="shared" ca="1" si="207"/>
        <v>190161110463051.56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190161110463051.56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792337960262.71484</v>
      </c>
      <c r="L5580" s="444">
        <f t="shared" ca="1" si="207"/>
        <v>190953448423314.28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190953448423314.28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795639368430.4762</v>
      </c>
      <c r="L5581" s="444">
        <f t="shared" ca="1" si="207"/>
        <v>191749087791744.75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191749087791744.75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798954532465.60315</v>
      </c>
      <c r="L5582" s="444">
        <f t="shared" ca="1" si="207"/>
        <v>192548042324210.34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192548042324210.34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802283509684.20972</v>
      </c>
      <c r="L5583" s="444">
        <f t="shared" ca="1" si="207"/>
        <v>193350325833894.56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193350325833894.56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805626357641.22729</v>
      </c>
      <c r="L5584" s="444">
        <f t="shared" ca="1" si="207"/>
        <v>194155952191535.78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194155952191535.78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808983134131.39905</v>
      </c>
      <c r="L5585" s="444">
        <f t="shared" ca="1" si="207"/>
        <v>194964935325667.19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194964935325667.19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812353897190.27991</v>
      </c>
      <c r="L5586" s="444">
        <f t="shared" ca="1" si="207"/>
        <v>195777289222857.47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195777289222857.47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815738705095.2395</v>
      </c>
      <c r="L5587" s="444">
        <f t="shared" ca="1" si="207"/>
        <v>196593027927952.72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196593027927952.72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819137616366.4696</v>
      </c>
      <c r="L5588" s="444">
        <f t="shared" ca="1" si="207"/>
        <v>197412165544319.19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197412165544319.19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822550689767.99658</v>
      </c>
      <c r="L5589" s="444">
        <f t="shared" ca="1" si="207"/>
        <v>198234716234087.19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198234716234087.19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825977984308.69666</v>
      </c>
      <c r="L5590" s="444">
        <f t="shared" ca="1" si="207"/>
        <v>199060694218395.88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199060694218395.88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829419559243.31616</v>
      </c>
      <c r="L5591" s="444">
        <f t="shared" ca="1" si="207"/>
        <v>199890113777639.19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199890113777639.19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832875474073.49658</v>
      </c>
      <c r="L5592" s="444">
        <f t="shared" ca="1" si="207"/>
        <v>200722989251712.69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200722989251712.69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836345788548.80286</v>
      </c>
      <c r="L5593" s="444">
        <f t="shared" ca="1" si="207"/>
        <v>201559335040261.5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201559335040261.5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839830562667.75623</v>
      </c>
      <c r="L5594" s="444">
        <f t="shared" ca="1" si="207"/>
        <v>202399165602929.25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202399165602929.25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843329856678.87183</v>
      </c>
      <c r="L5595" s="444">
        <f t="shared" ca="1" si="207"/>
        <v>203242495459608.13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203242495459608.13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846843731081.70056</v>
      </c>
      <c r="L5596" s="444">
        <f t="shared" ca="1" si="207"/>
        <v>204089339190689.81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204089339190689.81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850372246627.87427</v>
      </c>
      <c r="L5597" s="444">
        <f t="shared" ca="1" si="207"/>
        <v>204939711437317.69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204939711437317.69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853915464322.15698</v>
      </c>
      <c r="L5598" s="444">
        <f t="shared" ca="1" si="207"/>
        <v>205793626901639.84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205793626901639.84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857473445423.49939</v>
      </c>
      <c r="L5599" s="444">
        <f t="shared" ca="1" si="207"/>
        <v>206651100347063.34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206651100347063.34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861046251446.09729</v>
      </c>
      <c r="L5600" s="444">
        <f t="shared" ca="1" si="207"/>
        <v>207512146598509.44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207512146598509.44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864633944160.45593</v>
      </c>
      <c r="L5601" s="444">
        <f t="shared" ca="1" si="207"/>
        <v>208376780542669.91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208376780542669.91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868236585594.45789</v>
      </c>
      <c r="L5602" s="444">
        <f t="shared" ca="1" si="207"/>
        <v>209245017128264.38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209245017128264.38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871854238034.43494</v>
      </c>
      <c r="L5603" s="444">
        <f t="shared" ca="1" si="207"/>
        <v>210116871366298.81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210116871366298.81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875486964026.245</v>
      </c>
      <c r="L5604" s="444">
        <f t="shared" ca="1" si="207"/>
        <v>210992358330325.06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210992358330325.06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879134826376.35437</v>
      </c>
      <c r="L5605" s="444">
        <f t="shared" ca="1" si="207"/>
        <v>211871493156701.41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211871493156701.41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882797888152.92249</v>
      </c>
      <c r="L5606" s="444">
        <f t="shared" ca="1" si="207"/>
        <v>212754291044854.34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212754291044854.34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886476212686.89307</v>
      </c>
      <c r="L5607" s="444">
        <f t="shared" ca="1" si="207"/>
        <v>213640767257541.25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213640767257541.25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890169863573.0885</v>
      </c>
      <c r="L5608" s="444">
        <f t="shared" ca="1" si="207"/>
        <v>214530937121114.34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214530937121114.34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893878904671.30969</v>
      </c>
      <c r="L5609" s="444">
        <f t="shared" ca="1" si="207"/>
        <v>215424816025785.66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215424816025785.66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897603400107.44019</v>
      </c>
      <c r="L5610" s="444">
        <f t="shared" ca="1" si="207"/>
        <v>216322419425893.09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216322419425893.09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901343414274.55457</v>
      </c>
      <c r="L5611" s="444">
        <f t="shared" ca="1" si="207"/>
        <v>217223762840167.66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217223762840167.66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905099011834.03186</v>
      </c>
      <c r="L5612" s="444">
        <f t="shared" ca="1" si="207"/>
        <v>218128861852001.69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218128861852001.69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908870257716.67371</v>
      </c>
      <c r="L5613" s="444">
        <f t="shared" ca="1" si="207"/>
        <v>219037732109718.38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219037732109718.38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912657217123.82654</v>
      </c>
      <c r="L5614" s="444">
        <f t="shared" ca="1" si="207"/>
        <v>219950389326842.19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219950389326842.19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916459955528.50891</v>
      </c>
      <c r="L5615" s="444">
        <f t="shared" ca="1" si="207"/>
        <v>220866849282370.69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220866849282370.69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920278538676.54456</v>
      </c>
      <c r="L5616" s="444">
        <f t="shared" ca="1" si="207"/>
        <v>221787127821047.22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221787127821047.22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924113032587.69666</v>
      </c>
      <c r="L5617" s="444">
        <f t="shared" ca="1" si="207"/>
        <v>222711240853634.91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222711240853634.91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927963503556.81213</v>
      </c>
      <c r="L5618" s="444">
        <f t="shared" ref="L5618:L5872" ca="1" si="212">I5618-J5618+K5618</f>
        <v>223639204357191.72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223639204357191.72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931830018154.96558</v>
      </c>
      <c r="L5619" s="444">
        <f t="shared" ca="1" si="212"/>
        <v>224571034375346.69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224571034375346.69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935712643230.61121</v>
      </c>
      <c r="L5620" s="444">
        <f t="shared" ca="1" si="212"/>
        <v>225506747018577.31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225506747018577.31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939611445910.73877</v>
      </c>
      <c r="L5621" s="444">
        <f t="shared" ca="1" si="212"/>
        <v>226446358464488.06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226446358464488.06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943526493602.03357</v>
      </c>
      <c r="L5622" s="444">
        <f t="shared" ca="1" si="212"/>
        <v>227389884958090.09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227389884958090.09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947457853992.04199</v>
      </c>
      <c r="L5623" s="444">
        <f t="shared" ca="1" si="212"/>
        <v>228337342812082.13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228337342812082.13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951405595050.34216</v>
      </c>
      <c r="L5624" s="444">
        <f t="shared" ca="1" si="212"/>
        <v>229288748407132.47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229288748407132.47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955369785029.71851</v>
      </c>
      <c r="L5625" s="444">
        <f t="shared" ca="1" si="212"/>
        <v>230244118192162.19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230244118192162.19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959350492467.34229</v>
      </c>
      <c r="L5626" s="444">
        <f t="shared" ca="1" si="212"/>
        <v>231203468684629.53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231203468684629.53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963347786185.95642</v>
      </c>
      <c r="L5627" s="444">
        <f t="shared" ca="1" si="212"/>
        <v>232166816470815.5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232166816470815.5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967361735295.06458</v>
      </c>
      <c r="L5628" s="444">
        <f t="shared" ca="1" si="212"/>
        <v>233134178206110.56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233134178206110.56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971392409192.1272</v>
      </c>
      <c r="L5629" s="444">
        <f t="shared" ca="1" si="212"/>
        <v>234105570615302.69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234105570615302.69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975439877563.76123</v>
      </c>
      <c r="L5630" s="444">
        <f t="shared" ca="1" si="212"/>
        <v>235081010492866.44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235081010492866.44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979504210386.94348</v>
      </c>
      <c r="L5631" s="444">
        <f t="shared" ca="1" si="212"/>
        <v>236060514703253.38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236060514703253.38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983585477930.22241</v>
      </c>
      <c r="L5632" s="444">
        <f t="shared" ca="1" si="212"/>
        <v>237044100181183.59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237044100181183.59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987683750754.93176</v>
      </c>
      <c r="L5633" s="444">
        <f t="shared" ca="1" si="212"/>
        <v>238031783931938.53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238031783931938.53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991799099716.41052</v>
      </c>
      <c r="L5634" s="444">
        <f t="shared" ca="1" si="212"/>
        <v>239023583031654.94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239023583031654.94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995931595965.229</v>
      </c>
      <c r="L5635" s="444">
        <f t="shared" ca="1" si="212"/>
        <v>240019514627620.16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240019514627620.16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1000081310948.4174</v>
      </c>
      <c r="L5636" s="444">
        <f t="shared" ca="1" si="212"/>
        <v>241019595938568.56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241019595938568.56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1004248316410.7021</v>
      </c>
      <c r="L5637" s="444">
        <f t="shared" ca="1" si="212"/>
        <v>242023844254979.25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242023844254979.25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1008432684395.7468</v>
      </c>
      <c r="L5638" s="444">
        <f t="shared" ca="1" si="212"/>
        <v>243032276939375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243032276939375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1012634487247.3959</v>
      </c>
      <c r="L5639" s="444">
        <f t="shared" ca="1" si="212"/>
        <v>244044911426622.41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244044911426622.41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1016853797610.9266</v>
      </c>
      <c r="L5640" s="444">
        <f t="shared" ca="1" si="212"/>
        <v>245061765224233.34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245061765224233.34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1021090688434.3055</v>
      </c>
      <c r="L5641" s="444">
        <f t="shared" ca="1" si="212"/>
        <v>246082855912667.66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246082855912667.66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1025345232969.4484</v>
      </c>
      <c r="L5642" s="444">
        <f t="shared" ca="1" si="212"/>
        <v>247108201145637.09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247108201145637.09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1029617504773.4879</v>
      </c>
      <c r="L5643" s="444">
        <f t="shared" ca="1" si="212"/>
        <v>248137818650410.59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248137818650410.59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1033907577710.0441</v>
      </c>
      <c r="L5644" s="444">
        <f t="shared" ca="1" si="212"/>
        <v>249171726228120.63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249171726228120.63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1038215525950.5026</v>
      </c>
      <c r="L5645" s="444">
        <f t="shared" ca="1" si="212"/>
        <v>250209941754071.13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250209941754071.13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1042541423975.2965</v>
      </c>
      <c r="L5646" s="444">
        <f t="shared" ca="1" si="212"/>
        <v>251252483178046.41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251252483178046.41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1046885346575.1932</v>
      </c>
      <c r="L5647" s="444">
        <f t="shared" ca="1" si="212"/>
        <v>252299368524621.59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252299368524621.59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1051247368852.59</v>
      </c>
      <c r="L5648" s="444">
        <f t="shared" ca="1" si="212"/>
        <v>253350615893474.19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253350615893474.19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1055627566222.809</v>
      </c>
      <c r="L5649" s="444">
        <f t="shared" ca="1" si="212"/>
        <v>254406243459697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254406243459697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1060026014415.4042</v>
      </c>
      <c r="L5650" s="444">
        <f t="shared" ca="1" si="212"/>
        <v>255466269474112.41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255466269474112.41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1064442789475.4683</v>
      </c>
      <c r="L5651" s="444">
        <f t="shared" ca="1" si="212"/>
        <v>256530712263587.88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256530712263587.88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1068877967764.9495</v>
      </c>
      <c r="L5652" s="444">
        <f t="shared" ca="1" si="212"/>
        <v>257599590231352.81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257599590231352.81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1073331625963.9698</v>
      </c>
      <c r="L5653" s="444">
        <f t="shared" ca="1" si="212"/>
        <v>258672921857316.78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258672921857316.78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1077803841072.1533</v>
      </c>
      <c r="L5654" s="444">
        <f t="shared" ca="1" si="212"/>
        <v>259750725698388.94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259750725698388.94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1082294690409.9537</v>
      </c>
      <c r="L5655" s="444">
        <f t="shared" ca="1" si="212"/>
        <v>260833020388798.91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260833020388798.91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1086804251619.9956</v>
      </c>
      <c r="L5656" s="444">
        <f t="shared" ca="1" si="212"/>
        <v>261919824640418.91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261919824640418.91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1091332602668.4121</v>
      </c>
      <c r="L5657" s="444">
        <f t="shared" ca="1" si="212"/>
        <v>263011157243087.31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263011157243087.31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1095879821846.1971</v>
      </c>
      <c r="L5658" s="444">
        <f t="shared" ca="1" si="212"/>
        <v>264107037064933.5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264107037064933.5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1100445987770.5562</v>
      </c>
      <c r="L5659" s="444">
        <f t="shared" ca="1" si="212"/>
        <v>265207483052704.06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265207483052704.06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1105031179386.2668</v>
      </c>
      <c r="L5660" s="444">
        <f t="shared" ca="1" si="212"/>
        <v>266312514232090.34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266312514232090.34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1109635475967.043</v>
      </c>
      <c r="L5661" s="444">
        <f t="shared" ca="1" si="212"/>
        <v>267422149708057.38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267422149708057.38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1114258957116.9055</v>
      </c>
      <c r="L5662" s="444">
        <f t="shared" ca="1" si="212"/>
        <v>268536408665174.28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268536408665174.28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1118901702771.5596</v>
      </c>
      <c r="L5663" s="444">
        <f t="shared" ca="1" si="212"/>
        <v>269655310367945.84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269655310367945.84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1123563793199.7744</v>
      </c>
      <c r="L5664" s="444">
        <f t="shared" ca="1" si="212"/>
        <v>270778874161145.63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270778874161145.63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1128245309004.7734</v>
      </c>
      <c r="L5665" s="444">
        <f t="shared" ca="1" si="212"/>
        <v>271907119470150.41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271907119470150.41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1132946331125.6267</v>
      </c>
      <c r="L5666" s="444">
        <f t="shared" ca="1" si="212"/>
        <v>273040065801276.03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273040065801276.03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1137666940838.6501</v>
      </c>
      <c r="L5667" s="444">
        <f t="shared" ca="1" si="212"/>
        <v>274177732742114.69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274177732742114.69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1142407219758.8113</v>
      </c>
      <c r="L5668" s="444">
        <f t="shared" ca="1" si="212"/>
        <v>275320139961873.5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275320139961873.5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1147167249841.1396</v>
      </c>
      <c r="L5669" s="444">
        <f t="shared" ca="1" si="212"/>
        <v>276467307211714.63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276467307211714.63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1151947113382.1443</v>
      </c>
      <c r="L5670" s="444">
        <f t="shared" ca="1" si="212"/>
        <v>277619254325096.78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277619254325096.78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1156746893021.2366</v>
      </c>
      <c r="L5671" s="444">
        <f t="shared" ca="1" si="212"/>
        <v>278776001218118.03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278776001218118.03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1161566671742.1584</v>
      </c>
      <c r="L5672" s="444">
        <f t="shared" ca="1" si="212"/>
        <v>279937567889860.19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279937567889860.19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1166406532874.4175</v>
      </c>
      <c r="L5673" s="444">
        <f t="shared" ca="1" si="212"/>
        <v>281103974422734.59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281103974422734.59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1171266560094.7275</v>
      </c>
      <c r="L5674" s="444">
        <f t="shared" ca="1" si="212"/>
        <v>282275240982829.31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282275240982829.31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1176146837428.4556</v>
      </c>
      <c r="L5675" s="444">
        <f t="shared" ca="1" si="212"/>
        <v>283451387820257.75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283451387820257.75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1181047449251.074</v>
      </c>
      <c r="L5676" s="444">
        <f t="shared" ca="1" si="212"/>
        <v>284632435269508.81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284632435269508.81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1185968480289.6201</v>
      </c>
      <c r="L5677" s="444">
        <f t="shared" ca="1" si="212"/>
        <v>285818403749798.44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285818403749798.44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1190910015624.1602</v>
      </c>
      <c r="L5678" s="444">
        <f t="shared" ca="1" si="212"/>
        <v>287009313765422.63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287009313765422.63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1195872140689.261</v>
      </c>
      <c r="L5679" s="444">
        <f t="shared" ca="1" si="212"/>
        <v>288205185906111.88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288205185906111.88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1200854941275.4661</v>
      </c>
      <c r="L5680" s="444">
        <f t="shared" ca="1" si="212"/>
        <v>289406040847387.31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289406040847387.31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1205858503530.7805</v>
      </c>
      <c r="L5681" s="444">
        <f t="shared" ca="1" si="212"/>
        <v>290611899350918.06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290611899350918.06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1210882913962.1587</v>
      </c>
      <c r="L5682" s="444">
        <f t="shared" ca="1" si="212"/>
        <v>291822782264880.25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291822782264880.25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1215928259437.001</v>
      </c>
      <c r="L5683" s="444">
        <f t="shared" ca="1" si="212"/>
        <v>293038710524317.25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293038710524317.25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1220994627184.6553</v>
      </c>
      <c r="L5684" s="444">
        <f t="shared" ca="1" si="212"/>
        <v>294259705151501.88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294259705151501.88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1226082104797.9246</v>
      </c>
      <c r="L5685" s="444">
        <f t="shared" ca="1" si="212"/>
        <v>295485787256299.81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295485787256299.81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1231190780234.5825</v>
      </c>
      <c r="L5686" s="444">
        <f t="shared" ca="1" si="212"/>
        <v>296716978036534.38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296716978036534.38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1236320741818.8933</v>
      </c>
      <c r="L5687" s="444">
        <f t="shared" ca="1" si="212"/>
        <v>297953298778353.25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297953298778353.25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1241472078243.1384</v>
      </c>
      <c r="L5688" s="444">
        <f t="shared" ca="1" si="212"/>
        <v>299194770856596.38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299194770856596.38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1246644878569.1516</v>
      </c>
      <c r="L5689" s="444">
        <f t="shared" ca="1" si="212"/>
        <v>300441415735165.5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300441415735165.5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1251839232229.8562</v>
      </c>
      <c r="L5690" s="444">
        <f t="shared" ca="1" si="212"/>
        <v>301693254967395.38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301693254967395.38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1257055229030.814</v>
      </c>
      <c r="L5691" s="444">
        <f t="shared" ca="1" si="212"/>
        <v>302950310196426.19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302950310196426.19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1262292959151.7759</v>
      </c>
      <c r="L5692" s="444">
        <f t="shared" ca="1" si="212"/>
        <v>304212603155577.94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304212603155577.94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1267552513148.2415</v>
      </c>
      <c r="L5693" s="444">
        <f t="shared" ca="1" si="212"/>
        <v>305480155668726.19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305480155668726.19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1272833981953.0259</v>
      </c>
      <c r="L5694" s="444">
        <f t="shared" ca="1" si="212"/>
        <v>306752989650679.19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306752989650679.19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1278137456877.8298</v>
      </c>
      <c r="L5695" s="444">
        <f t="shared" ca="1" si="212"/>
        <v>308031127107557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308031127107557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1283463029614.8208</v>
      </c>
      <c r="L5696" s="444">
        <f t="shared" ca="1" si="212"/>
        <v>309314590137171.81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309314590137171.81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1288810792238.2158</v>
      </c>
      <c r="L5697" s="444">
        <f t="shared" ca="1" si="212"/>
        <v>310603400929410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310603400929410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1294180837205.875</v>
      </c>
      <c r="L5698" s="444">
        <f t="shared" ca="1" si="212"/>
        <v>311897581766615.88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311897581766615.88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1299573257360.8994</v>
      </c>
      <c r="L5699" s="444">
        <f t="shared" ca="1" si="212"/>
        <v>313197155023976.75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313197155023976.75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1304988145933.2363</v>
      </c>
      <c r="L5700" s="444">
        <f t="shared" ca="1" si="212"/>
        <v>314502143169910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314502143169910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1310425596541.2917</v>
      </c>
      <c r="L5701" s="444">
        <f t="shared" ca="1" si="212"/>
        <v>315812568766451.31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315812568766451.31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1315885703193.5471</v>
      </c>
      <c r="L5702" s="444">
        <f t="shared" ca="1" si="212"/>
        <v>317128454469644.88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317128454469644.88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1321368560290.187</v>
      </c>
      <c r="L5703" s="444">
        <f t="shared" ca="1" si="212"/>
        <v>318449823029935.06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318449823029935.06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1326874262624.7295</v>
      </c>
      <c r="L5704" s="444">
        <f t="shared" ca="1" si="212"/>
        <v>319776697292559.81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319776697292559.81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1332402905385.6658</v>
      </c>
      <c r="L5705" s="444">
        <f t="shared" ca="1" si="212"/>
        <v>321109100197945.5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321109100197945.5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1337954584158.1062</v>
      </c>
      <c r="L5706" s="444">
        <f t="shared" ca="1" si="212"/>
        <v>322447054782103.63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322447054782103.63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1343529394925.4316</v>
      </c>
      <c r="L5707" s="444">
        <f t="shared" ca="1" si="212"/>
        <v>323790584177029.06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323790584177029.06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1349127434070.9543</v>
      </c>
      <c r="L5708" s="444">
        <f t="shared" ca="1" si="212"/>
        <v>325139711611100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325139711611100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1354748798379.5833</v>
      </c>
      <c r="L5709" s="444">
        <f t="shared" ca="1" si="212"/>
        <v>326494460409479.56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326494460409479.56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1360393585039.498</v>
      </c>
      <c r="L5710" s="444">
        <f t="shared" ca="1" si="212"/>
        <v>327854853994519.06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327854853994519.06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1366061891643.8293</v>
      </c>
      <c r="L5711" s="444">
        <f t="shared" ca="1" si="212"/>
        <v>329220915886162.88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329220915886162.88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1371753816192.3452</v>
      </c>
      <c r="L5712" s="444">
        <f t="shared" ca="1" si="212"/>
        <v>330592669702355.25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330592669702355.25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1377469457093.147</v>
      </c>
      <c r="L5713" s="444">
        <f t="shared" ca="1" si="212"/>
        <v>331970139159448.38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331970139159448.38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1383208913164.3682</v>
      </c>
      <c r="L5714" s="444">
        <f t="shared" ca="1" si="212"/>
        <v>333353348072612.75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333353348072612.75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1388972283635.8865</v>
      </c>
      <c r="L5715" s="444">
        <f t="shared" ca="1" si="212"/>
        <v>334742320356248.63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334742320356248.63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1394759668151.0359</v>
      </c>
      <c r="L5716" s="444">
        <f t="shared" ca="1" si="212"/>
        <v>336137080024399.69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336137080024399.69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1400571166768.332</v>
      </c>
      <c r="L5717" s="444">
        <f t="shared" ca="1" si="212"/>
        <v>337537651191168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337537651191168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1406406879963.2</v>
      </c>
      <c r="L5718" s="444">
        <f t="shared" ca="1" si="212"/>
        <v>338944058071131.19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338944058071131.19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1412266908629.7134</v>
      </c>
      <c r="L5719" s="444">
        <f t="shared" ca="1" si="212"/>
        <v>340356324979760.88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340356324979760.88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1418151354082.3369</v>
      </c>
      <c r="L5720" s="444">
        <f t="shared" ca="1" si="212"/>
        <v>341774476333843.19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341774476333843.19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1424060318057.6799</v>
      </c>
      <c r="L5721" s="444">
        <f t="shared" ca="1" si="212"/>
        <v>343198536651900.88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343198536651900.88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1429993902716.2537</v>
      </c>
      <c r="L5722" s="444">
        <f t="shared" ca="1" si="212"/>
        <v>344628530554617.13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344628530554617.13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1435952210644.238</v>
      </c>
      <c r="L5723" s="444">
        <f t="shared" ca="1" si="212"/>
        <v>346064482765261.38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346064482765261.38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1441935344855.2556</v>
      </c>
      <c r="L5724" s="444">
        <f t="shared" ca="1" si="212"/>
        <v>347506418110116.63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347506418110116.63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1447943408792.1526</v>
      </c>
      <c r="L5725" s="444">
        <f t="shared" ca="1" si="212"/>
        <v>348954361518908.75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348954361518908.75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1453976506328.7864</v>
      </c>
      <c r="L5726" s="444">
        <f t="shared" ca="1" si="212"/>
        <v>350408338025237.56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350408338025237.56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1460034741771.8232</v>
      </c>
      <c r="L5727" s="444">
        <f t="shared" ca="1" si="212"/>
        <v>351868372767009.38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351868372767009.38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1466118219862.5391</v>
      </c>
      <c r="L5728" s="444">
        <f t="shared" ca="1" si="212"/>
        <v>353334490986871.94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353334490986871.94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1472227045778.6331</v>
      </c>
      <c r="L5729" s="444">
        <f t="shared" ca="1" si="212"/>
        <v>354806718032650.56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354806718032650.56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1478361325136.0439</v>
      </c>
      <c r="L5730" s="444">
        <f t="shared" ca="1" si="212"/>
        <v>356285079357786.63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356285079357786.63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1484521163990.7776</v>
      </c>
      <c r="L5731" s="444">
        <f t="shared" ca="1" si="212"/>
        <v>357769600521777.38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357769600521777.38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1490706668840.739</v>
      </c>
      <c r="L5732" s="444">
        <f t="shared" ca="1" si="212"/>
        <v>359260307190618.13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359260307190618.13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1496917946627.5754</v>
      </c>
      <c r="L5733" s="444">
        <f t="shared" ca="1" si="212"/>
        <v>360757225137245.69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360757225137245.69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1503155104738.5237</v>
      </c>
      <c r="L5734" s="444">
        <f t="shared" ca="1" si="212"/>
        <v>362260380241984.19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362260380241984.19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1509418251008.2673</v>
      </c>
      <c r="L5735" s="444">
        <f t="shared" ca="1" si="212"/>
        <v>363769798492992.44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363769798492992.44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1515707493720.8018</v>
      </c>
      <c r="L5736" s="444">
        <f t="shared" ca="1" si="212"/>
        <v>365285505986713.25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365285505986713.25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1522022941611.3052</v>
      </c>
      <c r="L5737" s="444">
        <f t="shared" ca="1" si="212"/>
        <v>366807528928324.56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366807528928324.56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1528364703868.019</v>
      </c>
      <c r="L5738" s="444">
        <f t="shared" ca="1" si="212"/>
        <v>368335893632192.56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368335893632192.56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1534732890134.1357</v>
      </c>
      <c r="L5739" s="444">
        <f t="shared" ca="1" si="212"/>
        <v>369870626522326.69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369870626522326.69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1541127610509.6946</v>
      </c>
      <c r="L5740" s="444">
        <f t="shared" ca="1" si="212"/>
        <v>371411754132836.38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371411754132836.38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1547548975553.4849</v>
      </c>
      <c r="L5741" s="444">
        <f t="shared" ca="1" si="212"/>
        <v>372959303108389.88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372959303108389.88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1553997096284.9578</v>
      </c>
      <c r="L5742" s="444">
        <f t="shared" ca="1" si="212"/>
        <v>374513300204674.81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374513300204674.81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1560472084186.145</v>
      </c>
      <c r="L5743" s="444">
        <f t="shared" ca="1" si="212"/>
        <v>376073772288860.94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376073772288860.94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1566974051203.5872</v>
      </c>
      <c r="L5744" s="444">
        <f t="shared" ca="1" si="212"/>
        <v>377640746340064.5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377640746340064.5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1573503109750.2688</v>
      </c>
      <c r="L5745" s="444">
        <f t="shared" ca="1" si="212"/>
        <v>379214249449814.75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379214249449814.75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1580059372707.5615</v>
      </c>
      <c r="L5746" s="444">
        <f t="shared" ca="1" si="212"/>
        <v>380794308822522.31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380794308822522.31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1586642953427.1763</v>
      </c>
      <c r="L5747" s="444">
        <f t="shared" ca="1" si="212"/>
        <v>382380951775949.5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382380951775949.5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1593253965733.1228</v>
      </c>
      <c r="L5748" s="444">
        <f t="shared" ca="1" si="212"/>
        <v>383974205741682.63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383974205741682.63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1599892523923.6775</v>
      </c>
      <c r="L5749" s="444">
        <f t="shared" ca="1" si="212"/>
        <v>385574098265606.31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385574098265606.31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1606558742773.3596</v>
      </c>
      <c r="L5750" s="444">
        <f t="shared" ca="1" si="212"/>
        <v>387180657008379.69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387180657008379.69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1613252737534.9153</v>
      </c>
      <c r="L5751" s="444">
        <f t="shared" ca="1" si="212"/>
        <v>388793909745914.63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388793909745914.63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1619974623941.311</v>
      </c>
      <c r="L5752" s="444">
        <f t="shared" ca="1" si="212"/>
        <v>390413884369855.94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390413884369855.94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1626724518207.7332</v>
      </c>
      <c r="L5753" s="444">
        <f t="shared" ca="1" si="212"/>
        <v>392040608888063.69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392040608888063.69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1633502537033.5986</v>
      </c>
      <c r="L5754" s="444">
        <f t="shared" ca="1" si="212"/>
        <v>393674111425097.31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393674111425097.31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1640308797604.572</v>
      </c>
      <c r="L5755" s="444">
        <f t="shared" ca="1" si="212"/>
        <v>395314420222701.88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395314420222701.88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1647143417594.5911</v>
      </c>
      <c r="L5756" s="444">
        <f t="shared" ca="1" si="212"/>
        <v>396961563640296.44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396961563640296.44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1654006515167.9019</v>
      </c>
      <c r="L5757" s="444">
        <f t="shared" ca="1" si="212"/>
        <v>398615570155464.31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398615570155464.31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1660898208981.1013</v>
      </c>
      <c r="L5758" s="444">
        <f t="shared" ca="1" si="212"/>
        <v>400276468364445.44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400276468364445.44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1667818618185.1892</v>
      </c>
      <c r="L5759" s="444">
        <f t="shared" ca="1" si="212"/>
        <v>401944286982630.63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401944286982630.63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1674767862427.6277</v>
      </c>
      <c r="L5760" s="444">
        <f t="shared" ca="1" si="212"/>
        <v>403619054845058.25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403619054845058.25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1681746061854.4094</v>
      </c>
      <c r="L5761" s="444">
        <f t="shared" ca="1" si="212"/>
        <v>405300800906912.69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405300800906912.69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1688753337112.1362</v>
      </c>
      <c r="L5762" s="444">
        <f t="shared" ca="1" si="212"/>
        <v>406989554244024.81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406989554244024.81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1695789809350.1033</v>
      </c>
      <c r="L5763" s="444">
        <f t="shared" ca="1" si="212"/>
        <v>408685344053374.94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408685344053374.94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1702855600222.3955</v>
      </c>
      <c r="L5764" s="444">
        <f t="shared" ca="1" si="212"/>
        <v>410388199653597.31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410388199653597.31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1709950831889.9888</v>
      </c>
      <c r="L5765" s="444">
        <f t="shared" ca="1" si="212"/>
        <v>412098150485487.31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412098150485487.31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1717075627022.8638</v>
      </c>
      <c r="L5766" s="444">
        <f t="shared" ca="1" si="212"/>
        <v>413815226112510.19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413815226112510.19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1724230108802.1257</v>
      </c>
      <c r="L5767" s="444">
        <f t="shared" ca="1" si="212"/>
        <v>415539456221312.31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415539456221312.31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1731414400922.1345</v>
      </c>
      <c r="L5768" s="444">
        <f t="shared" ca="1" si="212"/>
        <v>417270870622234.44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417270870622234.44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1738628627592.6436</v>
      </c>
      <c r="L5769" s="444">
        <f t="shared" ca="1" si="212"/>
        <v>419009499249827.06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419009499249827.06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1745872913540.946</v>
      </c>
      <c r="L5770" s="444">
        <f t="shared" ca="1" si="212"/>
        <v>420755372163368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420755372163368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1753147384014.0332</v>
      </c>
      <c r="L5771" s="444">
        <f t="shared" ca="1" si="212"/>
        <v>422508519547382.06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422508519547382.06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1760452164780.7585</v>
      </c>
      <c r="L5772" s="444">
        <f t="shared" ca="1" si="212"/>
        <v>424268971712162.81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424268971712162.81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1767787382134.0117</v>
      </c>
      <c r="L5773" s="444">
        <f t="shared" ca="1" si="212"/>
        <v>426036759094296.81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426036759094296.81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1775153162892.9033</v>
      </c>
      <c r="L5774" s="444">
        <f t="shared" ca="1" si="212"/>
        <v>427811912257189.69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427811912257189.69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1782549634404.957</v>
      </c>
      <c r="L5775" s="444">
        <f t="shared" ca="1" si="212"/>
        <v>429594461891594.63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429594461891594.63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1789976924548.3108</v>
      </c>
      <c r="L5776" s="444">
        <f t="shared" ca="1" si="212"/>
        <v>431384438816142.94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431384438816142.94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1797435161733.929</v>
      </c>
      <c r="L5777" s="444">
        <f t="shared" ca="1" si="212"/>
        <v>433181873977876.88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433181873977876.88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1804924474907.8203</v>
      </c>
      <c r="L5778" s="444">
        <f t="shared" ca="1" si="212"/>
        <v>434986798452784.69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434986798452784.69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1812444993553.2695</v>
      </c>
      <c r="L5779" s="444">
        <f t="shared" ca="1" si="212"/>
        <v>436799243446337.94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436799243446337.94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1819996847693.0747</v>
      </c>
      <c r="L5780" s="444">
        <f t="shared" ca="1" si="212"/>
        <v>438619240294031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438619240294031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1827580167891.7961</v>
      </c>
      <c r="L5781" s="444">
        <f t="shared" ca="1" si="212"/>
        <v>440446820461922.81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440446820461922.81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1835195085258.0117</v>
      </c>
      <c r="L5782" s="444">
        <f t="shared" ca="1" si="212"/>
        <v>442282015547180.81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442282015547180.81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1842841731446.5867</v>
      </c>
      <c r="L5783" s="444">
        <f t="shared" ca="1" si="212"/>
        <v>444124857278627.38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444124857278627.38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1850520238660.9473</v>
      </c>
      <c r="L5784" s="444">
        <f t="shared" ca="1" si="212"/>
        <v>445975377517288.31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445975377517288.31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1858230739655.3677</v>
      </c>
      <c r="L5785" s="444">
        <f t="shared" ca="1" si="212"/>
        <v>447833608256943.69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447833608256943.69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1865973367737.2656</v>
      </c>
      <c r="L5786" s="444">
        <f t="shared" ca="1" si="212"/>
        <v>449699581624680.94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449699581624680.94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1873748256769.5039</v>
      </c>
      <c r="L5787" s="444">
        <f t="shared" ca="1" si="212"/>
        <v>451573329881450.44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451573329881450.44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1881555541172.71</v>
      </c>
      <c r="L5788" s="444">
        <f t="shared" ca="1" si="212"/>
        <v>453454885422623.13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453454885422623.13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1889395355927.5964</v>
      </c>
      <c r="L5789" s="444">
        <f t="shared" ca="1" si="212"/>
        <v>455344280778550.75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455344280778550.75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1897267836577.2949</v>
      </c>
      <c r="L5790" s="444">
        <f t="shared" ca="1" si="212"/>
        <v>457241548615128.06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457241548615128.06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1905173119229.7002</v>
      </c>
      <c r="L5791" s="444">
        <f t="shared" ca="1" si="212"/>
        <v>459146721734357.75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459146721734357.75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1913111340559.824</v>
      </c>
      <c r="L5792" s="444">
        <f t="shared" ca="1" si="212"/>
        <v>461059833074917.56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461059833074917.56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1921082637812.1565</v>
      </c>
      <c r="L5793" s="444">
        <f t="shared" ca="1" si="212"/>
        <v>462980915712729.75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462980915712729.75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1929087148803.0408</v>
      </c>
      <c r="L5794" s="444">
        <f t="shared" ca="1" si="212"/>
        <v>464910002861532.81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464910002861532.81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1937125011923.0537</v>
      </c>
      <c r="L5795" s="444">
        <f t="shared" ca="1" si="212"/>
        <v>466847127873455.88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466847127873455.88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1945196366139.3994</v>
      </c>
      <c r="L5796" s="444">
        <f t="shared" ca="1" si="212"/>
        <v>468792324239595.25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468792324239595.25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1953301350998.3132</v>
      </c>
      <c r="L5797" s="444">
        <f t="shared" ca="1" si="212"/>
        <v>470745625590593.56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470745625590593.56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1961440106627.4734</v>
      </c>
      <c r="L5798" s="444">
        <f t="shared" ca="1" si="212"/>
        <v>472707065697221.06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472707065697221.06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1969612773738.4209</v>
      </c>
      <c r="L5799" s="444">
        <f t="shared" ca="1" si="212"/>
        <v>474676678470959.5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474676678470959.5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1977819493628.9978</v>
      </c>
      <c r="L5800" s="444">
        <f t="shared" ca="1" si="212"/>
        <v>476654497964588.5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476654497964588.5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1986060408185.7854</v>
      </c>
      <c r="L5801" s="444">
        <f t="shared" ca="1" si="212"/>
        <v>478640558372774.31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478640558372774.31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1994335659886.5596</v>
      </c>
      <c r="L5802" s="444">
        <f t="shared" ca="1" si="212"/>
        <v>480634894032660.88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480634894032660.88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2002645391802.7534</v>
      </c>
      <c r="L5803" s="444">
        <f t="shared" ca="1" si="212"/>
        <v>482637539424463.63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482637539424463.63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2010989747601.9316</v>
      </c>
      <c r="L5804" s="444">
        <f t="shared" ca="1" si="212"/>
        <v>484648529172065.56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484648529172065.56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2019368871550.2732</v>
      </c>
      <c r="L5805" s="444">
        <f t="shared" ca="1" si="212"/>
        <v>486667898043615.81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486667898043615.81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2027782908515.0659</v>
      </c>
      <c r="L5806" s="444">
        <f t="shared" ca="1" si="212"/>
        <v>488695680952130.88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488695680952130.88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2036232003967.2117</v>
      </c>
      <c r="L5807" s="444">
        <f t="shared" ca="1" si="212"/>
        <v>490731912956098.06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490731912956098.06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2044716303983.7419</v>
      </c>
      <c r="L5808" s="444">
        <f t="shared" ca="1" si="212"/>
        <v>492776629260081.81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492776629260081.81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2053235955250.3411</v>
      </c>
      <c r="L5809" s="444">
        <f t="shared" ca="1" si="212"/>
        <v>494829865215332.13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494829865215332.13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2061791105063.8838</v>
      </c>
      <c r="L5810" s="444">
        <f t="shared" ca="1" si="212"/>
        <v>496891656320396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496891656320396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2070381901334.9834</v>
      </c>
      <c r="L5811" s="444">
        <f t="shared" ca="1" si="212"/>
        <v>498962038221731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498962038221731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2079008492590.5459</v>
      </c>
      <c r="L5812" s="444">
        <f t="shared" ca="1" si="212"/>
        <v>501041046714321.56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501041046714321.56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2087671027976.3398</v>
      </c>
      <c r="L5813" s="444">
        <f t="shared" ca="1" si="212"/>
        <v>503128717742297.88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503128717742297.88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2096369657259.5745</v>
      </c>
      <c r="L5814" s="444">
        <f t="shared" ca="1" si="212"/>
        <v>505225087399557.44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505225087399557.44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2105104530831.4893</v>
      </c>
      <c r="L5815" s="444">
        <f t="shared" ca="1" si="212"/>
        <v>507330191930388.94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507330191930388.94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2113875799709.9541</v>
      </c>
      <c r="L5816" s="444">
        <f t="shared" ca="1" si="212"/>
        <v>509444067730098.88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509444067730098.88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2122683615542.0789</v>
      </c>
      <c r="L5817" s="444">
        <f t="shared" ca="1" si="212"/>
        <v>511566751345640.94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511566751345640.94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2131528130606.8372</v>
      </c>
      <c r="L5818" s="444">
        <f t="shared" ca="1" si="212"/>
        <v>513698279476247.75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513698279476247.75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2140409497817.699</v>
      </c>
      <c r="L5819" s="444">
        <f t="shared" ca="1" si="212"/>
        <v>515838688974065.44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515838688974065.44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2149327870725.2727</v>
      </c>
      <c r="L5820" s="444">
        <f t="shared" ca="1" si="212"/>
        <v>517988016844790.69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517988016844790.69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2158283403519.9612</v>
      </c>
      <c r="L5821" s="444">
        <f t="shared" ca="1" si="212"/>
        <v>520146300248310.63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520146300248310.63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2167276251034.6277</v>
      </c>
      <c r="L5822" s="444">
        <f t="shared" ca="1" si="212"/>
        <v>522313576499345.25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522313576499345.25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2176306568747.2717</v>
      </c>
      <c r="L5823" s="444">
        <f t="shared" ca="1" si="212"/>
        <v>524489883068092.5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524489883068092.5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2185374512783.7188</v>
      </c>
      <c r="L5824" s="444">
        <f t="shared" ca="1" si="212"/>
        <v>526675257580876.25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526675257580876.25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2194480239920.3176</v>
      </c>
      <c r="L5825" s="444">
        <f t="shared" ca="1" si="212"/>
        <v>528869737820796.56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528869737820796.56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2203623907586.6523</v>
      </c>
      <c r="L5826" s="444">
        <f t="shared" ca="1" si="212"/>
        <v>531073361728383.19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531073361728383.19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2212805673868.2637</v>
      </c>
      <c r="L5827" s="444">
        <f t="shared" ca="1" si="212"/>
        <v>533286167402251.44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533286167402251.44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2222025697509.3809</v>
      </c>
      <c r="L5828" s="444">
        <f t="shared" ca="1" si="212"/>
        <v>535508193099760.81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535508193099760.81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2231284137915.6704</v>
      </c>
      <c r="L5829" s="444">
        <f t="shared" ca="1" si="212"/>
        <v>537739477237676.5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537739477237676.5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2240581155156.9854</v>
      </c>
      <c r="L5830" s="444">
        <f t="shared" ca="1" si="212"/>
        <v>539980058392833.5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539980058392833.5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2249916909970.1396</v>
      </c>
      <c r="L5831" s="444">
        <f t="shared" ca="1" si="212"/>
        <v>542229975302803.63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542229975302803.63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2259291563761.6816</v>
      </c>
      <c r="L5832" s="444">
        <f t="shared" ca="1" si="212"/>
        <v>544489266866565.31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544489266866565.31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2268705278610.689</v>
      </c>
      <c r="L5833" s="444">
        <f t="shared" ca="1" si="212"/>
        <v>546757972145176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546757972145176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2278158217271.5664</v>
      </c>
      <c r="L5834" s="444">
        <f t="shared" ca="1" si="212"/>
        <v>549036130362447.56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549036130362447.56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2287650543176.8647</v>
      </c>
      <c r="L5835" s="444">
        <f t="shared" ca="1" si="212"/>
        <v>551323780905624.44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551323780905624.44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2297182420440.1016</v>
      </c>
      <c r="L5836" s="444">
        <f t="shared" ca="1" si="212"/>
        <v>553620963326064.56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553620963326064.56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2306754013858.6025</v>
      </c>
      <c r="L5837" s="444">
        <f t="shared" ca="1" si="212"/>
        <v>555927717339923.19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555927717339923.19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2316365488916.3467</v>
      </c>
      <c r="L5838" s="444">
        <f t="shared" ca="1" si="212"/>
        <v>558244082828839.56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558244082828839.56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2326017011786.8315</v>
      </c>
      <c r="L5839" s="444">
        <f t="shared" ca="1" si="212"/>
        <v>560570099840626.38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560570099840626.38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2335708749335.9434</v>
      </c>
      <c r="L5840" s="444">
        <f t="shared" ca="1" si="212"/>
        <v>562905808589962.31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562905808589962.31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2345440869124.8428</v>
      </c>
      <c r="L5841" s="444">
        <f t="shared" ca="1" si="212"/>
        <v>565251249459087.13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565251249459087.13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2355213539412.8628</v>
      </c>
      <c r="L5842" s="444">
        <f t="shared" ca="1" si="212"/>
        <v>567606462998500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567606462998500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2365026929160.4165</v>
      </c>
      <c r="L5843" s="444">
        <f t="shared" ca="1" si="212"/>
        <v>569971489927660.38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569971489927660.38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2374881208031.918</v>
      </c>
      <c r="L5844" s="444">
        <f t="shared" ca="1" si="212"/>
        <v>572346371135692.25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572346371135692.25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2384776546398.7178</v>
      </c>
      <c r="L5845" s="444">
        <f t="shared" ca="1" si="212"/>
        <v>574731147682091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574731147682091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2394713115342.0459</v>
      </c>
      <c r="L5846" s="444">
        <f t="shared" ca="1" si="212"/>
        <v>577125860797433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577125860797433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2404691086655.9707</v>
      </c>
      <c r="L5847" s="444">
        <f t="shared" ca="1" si="212"/>
        <v>579530551884089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579530551884089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2414710632850.3706</v>
      </c>
      <c r="L5848" s="444">
        <f t="shared" ca="1" si="212"/>
        <v>581945262516939.38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581945262516939.38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2424771927153.9141</v>
      </c>
      <c r="L5849" s="444">
        <f t="shared" ca="1" si="212"/>
        <v>584370034444093.25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584370034444093.25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2434875143517.0552</v>
      </c>
      <c r="L5850" s="444">
        <f t="shared" ca="1" si="212"/>
        <v>586804909587610.25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586804909587610.25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2445020456615.0425</v>
      </c>
      <c r="L5851" s="444">
        <f t="shared" ca="1" si="212"/>
        <v>589249930044225.25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589249930044225.25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2455208041850.9385</v>
      </c>
      <c r="L5852" s="444">
        <f t="shared" ca="1" si="212"/>
        <v>591705138086076.25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591705138086076.25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2465438075358.6509</v>
      </c>
      <c r="L5853" s="444">
        <f t="shared" ca="1" si="212"/>
        <v>594170576161434.88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594170576161434.88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2475710734005.9785</v>
      </c>
      <c r="L5854" s="444">
        <f t="shared" ca="1" si="212"/>
        <v>596646286895440.88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596646286895440.88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2486026195397.6704</v>
      </c>
      <c r="L5855" s="444">
        <f t="shared" ca="1" si="212"/>
        <v>599132313090838.5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599132313090838.5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2496384637878.4937</v>
      </c>
      <c r="L5856" s="444">
        <f t="shared" ca="1" si="212"/>
        <v>601628697728717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601628697728717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2506786240536.3208</v>
      </c>
      <c r="L5857" s="444">
        <f t="shared" ca="1" si="212"/>
        <v>604135483969253.38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604135483969253.38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2517231183205.2222</v>
      </c>
      <c r="L5858" s="444">
        <f t="shared" ca="1" si="212"/>
        <v>606652715152458.63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606652715152458.63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2527719646468.5776</v>
      </c>
      <c r="L5859" s="444">
        <f t="shared" ca="1" si="212"/>
        <v>609180434798927.25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609180434798927.25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2538251811662.1968</v>
      </c>
      <c r="L5860" s="444">
        <f t="shared" ca="1" si="212"/>
        <v>611718686610589.5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611718686610589.5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2548827860877.4561</v>
      </c>
      <c r="L5861" s="444">
        <f t="shared" ca="1" si="212"/>
        <v>614267514471467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614267514471467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2559447976964.4458</v>
      </c>
      <c r="L5862" s="444">
        <f t="shared" ca="1" si="212"/>
        <v>616826962448431.5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616826962448431.5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2570112343535.1313</v>
      </c>
      <c r="L5863" s="444">
        <f t="shared" ca="1" si="212"/>
        <v>619397074791966.63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619397074791966.63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2580821144966.5273</v>
      </c>
      <c r="L5864" s="444">
        <f t="shared" ca="1" si="212"/>
        <v>621977895936933.13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621977895936933.13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2591574566403.8882</v>
      </c>
      <c r="L5865" s="444">
        <f t="shared" ca="1" si="212"/>
        <v>624569470503337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624569470503337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2602372793763.9043</v>
      </c>
      <c r="L5866" s="444">
        <f t="shared" ca="1" si="212"/>
        <v>627171843297100.88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627171843297100.88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2613216013737.9204</v>
      </c>
      <c r="L5867" s="444">
        <f t="shared" ca="1" si="212"/>
        <v>629785059310838.75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629785059310838.75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2624104413795.1616</v>
      </c>
      <c r="L5868" s="444">
        <f t="shared" ca="1" si="212"/>
        <v>632409163724633.88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632409163724633.88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2635038182185.9746</v>
      </c>
      <c r="L5869" s="444">
        <f t="shared" ca="1" si="212"/>
        <v>635044201906819.88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635044201906819.88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2646017507945.083</v>
      </c>
      <c r="L5870" s="444">
        <f t="shared" ca="1" si="212"/>
        <v>637690219414765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637690219414765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2657042580894.854</v>
      </c>
      <c r="L5871" s="444">
        <f t="shared" ca="1" si="212"/>
        <v>640347261995659.88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640347261995659.88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2668113591648.583</v>
      </c>
      <c r="L5872" s="444">
        <f t="shared" ca="1" si="212"/>
        <v>643015375587308.5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643015375587308.5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2679230731613.7852</v>
      </c>
      <c r="L5873" s="444">
        <f t="shared" ref="L5873:L6127" ca="1" si="217">I5873-J5873+K5873</f>
        <v>645694606318922.25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645694606318922.25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2690394192995.5093</v>
      </c>
      <c r="L5874" s="444">
        <f t="shared" ca="1" si="217"/>
        <v>648385000511917.75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648385000511917.75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2701604168799.6572</v>
      </c>
      <c r="L5875" s="444">
        <f t="shared" ca="1" si="217"/>
        <v>651086604680717.38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651086604680717.38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2712860852836.3223</v>
      </c>
      <c r="L5876" s="444">
        <f t="shared" ca="1" si="217"/>
        <v>653799465533553.75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653799465533553.75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2724164439723.1406</v>
      </c>
      <c r="L5877" s="444">
        <f t="shared" ca="1" si="217"/>
        <v>656523629973276.88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656523629973276.88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2735515124888.6538</v>
      </c>
      <c r="L5878" s="444">
        <f t="shared" ca="1" si="217"/>
        <v>659259145098165.5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659259145098165.5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2746913104575.6895</v>
      </c>
      <c r="L5879" s="444">
        <f t="shared" ca="1" si="217"/>
        <v>662006058202741.25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662006058202741.25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2758358575844.7554</v>
      </c>
      <c r="L5880" s="444">
        <f t="shared" ca="1" si="217"/>
        <v>664764416778586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664764416778586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2769851736577.4414</v>
      </c>
      <c r="L5881" s="444">
        <f t="shared" ca="1" si="217"/>
        <v>667534268515163.5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667534268515163.5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2781392785479.8477</v>
      </c>
      <c r="L5882" s="444">
        <f t="shared" ca="1" si="217"/>
        <v>670315661300643.38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670315661300643.38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2792981922086.0142</v>
      </c>
      <c r="L5883" s="444">
        <f t="shared" ca="1" si="217"/>
        <v>673108643222729.38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673108643222729.38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2804619346761.3726</v>
      </c>
      <c r="L5884" s="444">
        <f t="shared" ca="1" si="217"/>
        <v>675913262569490.75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675913262569490.75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2816305260706.2114</v>
      </c>
      <c r="L5885" s="444">
        <f t="shared" ca="1" si="217"/>
        <v>678729567830197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678729567830197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2828039865959.1543</v>
      </c>
      <c r="L5886" s="444">
        <f t="shared" ca="1" si="217"/>
        <v>681557607696156.13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681557607696156.13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2839823365400.6504</v>
      </c>
      <c r="L5887" s="444">
        <f t="shared" ca="1" si="217"/>
        <v>684397431061556.75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684397431061556.75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2851655962756.4863</v>
      </c>
      <c r="L5888" s="444">
        <f t="shared" ca="1" si="217"/>
        <v>687249087024313.25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687249087024313.25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2863537862601.3052</v>
      </c>
      <c r="L5889" s="444">
        <f t="shared" ca="1" si="217"/>
        <v>690112624886914.5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690112624886914.5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2875469270362.1436</v>
      </c>
      <c r="L5890" s="444">
        <f t="shared" ca="1" si="217"/>
        <v>692988094157276.63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692988094157276.63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2887450392321.9858</v>
      </c>
      <c r="L5891" s="444">
        <f t="shared" ca="1" si="217"/>
        <v>695875544549598.63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695875544549598.63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2899481435623.3276</v>
      </c>
      <c r="L5892" s="444">
        <f t="shared" ca="1" si="217"/>
        <v>698775025985222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698775025985222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2911562608271.7583</v>
      </c>
      <c r="L5893" s="444">
        <f t="shared" ca="1" si="217"/>
        <v>701686588593493.75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701686588593493.75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2923694119139.5571</v>
      </c>
      <c r="L5894" s="444">
        <f t="shared" ca="1" si="217"/>
        <v>704610282712633.25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704610282712633.25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2935876177969.3052</v>
      </c>
      <c r="L5895" s="444">
        <f t="shared" ca="1" si="217"/>
        <v>707546158890602.5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707546158890602.5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2948108995377.5103</v>
      </c>
      <c r="L5896" s="444">
        <f t="shared" ca="1" si="217"/>
        <v>710494267885980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710494267885980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2960392782858.25</v>
      </c>
      <c r="L5897" s="444">
        <f t="shared" ca="1" si="217"/>
        <v>713454660668838.25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713454660668838.25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2972727752786.8262</v>
      </c>
      <c r="L5898" s="444">
        <f t="shared" ca="1" si="217"/>
        <v>716427388421625.13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716427388421625.13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2985114118423.438</v>
      </c>
      <c r="L5899" s="444">
        <f t="shared" ca="1" si="217"/>
        <v>719412502540048.63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719412502540048.63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2997552093916.8691</v>
      </c>
      <c r="L5900" s="444">
        <f t="shared" ca="1" si="217"/>
        <v>722410054633965.5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722410054633965.5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3010041894308.1895</v>
      </c>
      <c r="L5901" s="444">
        <f t="shared" ca="1" si="217"/>
        <v>725420096528273.75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725420096528273.75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3022583735534.4741</v>
      </c>
      <c r="L5902" s="444">
        <f t="shared" ca="1" si="217"/>
        <v>728442680263808.25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728442680263808.25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3035177834432.5342</v>
      </c>
      <c r="L5903" s="444">
        <f t="shared" ca="1" si="217"/>
        <v>731477858098240.75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731477858098240.75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3047824408742.6699</v>
      </c>
      <c r="L5904" s="444">
        <f t="shared" ca="1" si="217"/>
        <v>734525682506983.38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734525682506983.38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3060523677112.4307</v>
      </c>
      <c r="L5905" s="444">
        <f t="shared" ca="1" si="217"/>
        <v>737586206184095.75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737586206184095.75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3073275859100.3989</v>
      </c>
      <c r="L5906" s="444">
        <f t="shared" ca="1" si="217"/>
        <v>740659482043196.13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740659482043196.13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3086081175179.9839</v>
      </c>
      <c r="L5907" s="444">
        <f t="shared" ca="1" si="217"/>
        <v>743745563218376.13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743745563218376.13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3098939846743.2339</v>
      </c>
      <c r="L5908" s="444">
        <f t="shared" ca="1" si="217"/>
        <v>746844503065119.38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746844503065119.38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3111852096104.6641</v>
      </c>
      <c r="L5909" s="444">
        <f t="shared" ca="1" si="217"/>
        <v>749956355161224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749956355161224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3124818146505.1001</v>
      </c>
      <c r="L5910" s="444">
        <f t="shared" ca="1" si="217"/>
        <v>753081173307729.13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753081173307729.13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3137838222115.5381</v>
      </c>
      <c r="L5911" s="444">
        <f t="shared" ca="1" si="217"/>
        <v>756219011529844.63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756219011529844.63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3150912548041.019</v>
      </c>
      <c r="L5912" s="444">
        <f t="shared" ca="1" si="217"/>
        <v>759369924077885.63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759369924077885.63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3164041350324.5234</v>
      </c>
      <c r="L5913" s="444">
        <f t="shared" ca="1" si="217"/>
        <v>762533965428210.13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762533965428210.13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3177224855950.8755</v>
      </c>
      <c r="L5914" s="444">
        <f t="shared" ca="1" si="217"/>
        <v>765711190284161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765711190284161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3190463292850.6709</v>
      </c>
      <c r="L5915" s="444">
        <f t="shared" ca="1" si="217"/>
        <v>768901653577011.63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768901653577011.63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3203756889904.2148</v>
      </c>
      <c r="L5916" s="444">
        <f t="shared" ca="1" si="217"/>
        <v>772105410466915.88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772105410466915.88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3217105876945.4829</v>
      </c>
      <c r="L5917" s="444">
        <f t="shared" ca="1" si="217"/>
        <v>775322516343861.38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775322516343861.38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3230510484766.0889</v>
      </c>
      <c r="L5918" s="444">
        <f t="shared" ca="1" si="217"/>
        <v>778553026828627.5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778553026828627.5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3243970945119.2813</v>
      </c>
      <c r="L5919" s="444">
        <f t="shared" ca="1" si="217"/>
        <v>781796997773746.75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781796997773746.75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3257487490723.9448</v>
      </c>
      <c r="L5920" s="444">
        <f t="shared" ca="1" si="217"/>
        <v>785054485264470.75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785054485264470.75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3271060355268.6279</v>
      </c>
      <c r="L5921" s="444">
        <f t="shared" ca="1" si="217"/>
        <v>788325545619739.38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788325545619739.38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3284689773415.5806</v>
      </c>
      <c r="L5922" s="444">
        <f t="shared" ca="1" si="217"/>
        <v>791610235393155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791610235393155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3298375980804.8125</v>
      </c>
      <c r="L5923" s="444">
        <f t="shared" ca="1" si="217"/>
        <v>794908611373959.75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794908611373959.75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3312119214058.1655</v>
      </c>
      <c r="L5924" s="444">
        <f t="shared" ca="1" si="217"/>
        <v>798220730588017.88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798220730588017.88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3325919710783.4077</v>
      </c>
      <c r="L5925" s="444">
        <f t="shared" ca="1" si="217"/>
        <v>801546650298801.25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801546650298801.25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3339777709578.3384</v>
      </c>
      <c r="L5926" s="444">
        <f t="shared" ca="1" si="217"/>
        <v>804886428008379.63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804886428008379.63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3353693450034.915</v>
      </c>
      <c r="L5927" s="444">
        <f t="shared" ca="1" si="217"/>
        <v>808240121458414.5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808240121458414.5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3367667172743.3936</v>
      </c>
      <c r="L5928" s="444">
        <f t="shared" ca="1" si="217"/>
        <v>811607788631157.88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811607788631157.88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3381699119296.4912</v>
      </c>
      <c r="L5929" s="444">
        <f t="shared" ca="1" si="217"/>
        <v>814989487750454.38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814989487750454.38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3395789532293.5601</v>
      </c>
      <c r="L5930" s="444">
        <f t="shared" ca="1" si="217"/>
        <v>818385277282747.88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818385277282747.88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3409938655344.7827</v>
      </c>
      <c r="L5931" s="444">
        <f t="shared" ca="1" si="217"/>
        <v>821795215938092.63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821795215938092.63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3424146733075.3857</v>
      </c>
      <c r="L5932" s="444">
        <f t="shared" ca="1" si="217"/>
        <v>825219362671168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825219362671168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3438414011129.8667</v>
      </c>
      <c r="L5933" s="444">
        <f t="shared" ca="1" si="217"/>
        <v>828657776682297.88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828657776682297.88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3452740736176.2412</v>
      </c>
      <c r="L5934" s="444">
        <f t="shared" ca="1" si="217"/>
        <v>832110517418474.13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832110517418474.13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3467127155910.3086</v>
      </c>
      <c r="L5935" s="444">
        <f t="shared" ca="1" si="217"/>
        <v>835577644574384.38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835577644574384.38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3481573519059.9351</v>
      </c>
      <c r="L5936" s="444">
        <f t="shared" ca="1" si="217"/>
        <v>839059218093444.25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839059218093444.25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3496080075389.3511</v>
      </c>
      <c r="L5937" s="444">
        <f t="shared" ca="1" si="217"/>
        <v>842555298168833.63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842555298168833.63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3510647075703.4736</v>
      </c>
      <c r="L5938" s="444">
        <f t="shared" ca="1" si="217"/>
        <v>846065945244537.13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846065945244537.13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3525274771852.2378</v>
      </c>
      <c r="L5939" s="444">
        <f t="shared" ca="1" si="217"/>
        <v>849591220016389.38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849591220016389.38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3539963416734.9556</v>
      </c>
      <c r="L5940" s="444">
        <f t="shared" ca="1" si="217"/>
        <v>853131183433124.38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853131183433124.38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3554713264304.6851</v>
      </c>
      <c r="L5941" s="444">
        <f t="shared" ca="1" si="217"/>
        <v>856685896697429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856685896697429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3569524569572.6206</v>
      </c>
      <c r="L5942" s="444">
        <f t="shared" ca="1" si="217"/>
        <v>860255421267001.63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860255421267001.63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3584397588612.5068</v>
      </c>
      <c r="L5943" s="444">
        <f t="shared" ca="1" si="217"/>
        <v>863839818855614.13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863839818855614.13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3599332578565.0586</v>
      </c>
      <c r="L5944" s="444">
        <f t="shared" ca="1" si="217"/>
        <v>867439151434179.13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867439151434179.13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3614329797642.4131</v>
      </c>
      <c r="L5945" s="444">
        <f t="shared" ca="1" si="217"/>
        <v>871053481231821.5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871053481231821.5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3629389505132.5894</v>
      </c>
      <c r="L5946" s="444">
        <f t="shared" ca="1" si="217"/>
        <v>874682870736954.13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874682870736954.13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3644511961403.9756</v>
      </c>
      <c r="L5947" s="444">
        <f t="shared" ca="1" si="217"/>
        <v>878327382698358.13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878327382698358.13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3659697427909.8262</v>
      </c>
      <c r="L5948" s="444">
        <f t="shared" ca="1" si="217"/>
        <v>881987080126268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881987080126268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3674946167192.7832</v>
      </c>
      <c r="L5949" s="444">
        <f t="shared" ca="1" si="217"/>
        <v>885662026293460.75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885662026293460.75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3690258442889.4199</v>
      </c>
      <c r="L5950" s="444">
        <f t="shared" ca="1" si="217"/>
        <v>889352284736350.13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889352284736350.13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3705634519734.7925</v>
      </c>
      <c r="L5951" s="444">
        <f t="shared" ca="1" si="217"/>
        <v>893057919256084.88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893057919256084.88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3721074663567.02</v>
      </c>
      <c r="L5952" s="444">
        <f t="shared" ca="1" si="217"/>
        <v>896778993919651.88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896778993919651.88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3736579141331.8823</v>
      </c>
      <c r="L5953" s="444">
        <f t="shared" ca="1" si="217"/>
        <v>900515573060983.75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900515573060983.75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3752148221087.4316</v>
      </c>
      <c r="L5954" s="444">
        <f t="shared" ca="1" si="217"/>
        <v>904267721282071.13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904267721282071.13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3767782172008.6289</v>
      </c>
      <c r="L5955" s="444">
        <f t="shared" ca="1" si="217"/>
        <v>908035503454079.75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908035503454079.75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3783481264391.999</v>
      </c>
      <c r="L5956" s="444">
        <f t="shared" ca="1" si="217"/>
        <v>911818984718471.75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911818984718471.75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3799245769660.2983</v>
      </c>
      <c r="L5957" s="444">
        <f t="shared" ca="1" si="217"/>
        <v>915618230488132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915618230488132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3815075960367.2173</v>
      </c>
      <c r="L5958" s="444">
        <f t="shared" ca="1" si="217"/>
        <v>919433306448499.25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919433306448499.25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3830972110202.0801</v>
      </c>
      <c r="L5959" s="444">
        <f t="shared" ca="1" si="217"/>
        <v>923264278558701.38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923264278558701.38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3846934493994.5889</v>
      </c>
      <c r="L5960" s="444">
        <f t="shared" ca="1" si="217"/>
        <v>927111213052696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927111213052696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3862963387719.5659</v>
      </c>
      <c r="L5961" s="444">
        <f t="shared" ca="1" si="217"/>
        <v>930974176440415.63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930974176440415.63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3879059068501.7319</v>
      </c>
      <c r="L5962" s="444">
        <f t="shared" ca="1" si="217"/>
        <v>934853235508917.38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934853235508917.38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3895221814620.4888</v>
      </c>
      <c r="L5963" s="444">
        <f t="shared" ca="1" si="217"/>
        <v>938748457323537.88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938748457323537.88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3911451905514.7412</v>
      </c>
      <c r="L5964" s="444">
        <f t="shared" ca="1" si="217"/>
        <v>942659909229052.63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942659909229052.63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3927749621787.7192</v>
      </c>
      <c r="L5965" s="444">
        <f t="shared" ca="1" si="217"/>
        <v>946587658850840.38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946587658850840.38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3944115245211.835</v>
      </c>
      <c r="L5966" s="444">
        <f t="shared" ca="1" si="217"/>
        <v>950531774096052.25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950531774096052.25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3960549058733.5513</v>
      </c>
      <c r="L5967" s="444">
        <f t="shared" ca="1" si="217"/>
        <v>954492323154785.75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954492323154785.75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3977051346478.2739</v>
      </c>
      <c r="L5968" s="444">
        <f t="shared" ca="1" si="217"/>
        <v>958469374501264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958469374501264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3993622393755.2661</v>
      </c>
      <c r="L5969" s="444">
        <f t="shared" ca="1" si="217"/>
        <v>962462996895019.25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962462996895019.25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4010262487062.5796</v>
      </c>
      <c r="L5970" s="444">
        <f t="shared" ca="1" si="217"/>
        <v>966473259382081.88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966473259382081.88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4026971914092.0083</v>
      </c>
      <c r="L5971" s="444">
        <f t="shared" ca="1" si="217"/>
        <v>970500231296173.88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970500231296173.88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4043750963734.0581</v>
      </c>
      <c r="L5972" s="444">
        <f t="shared" ca="1" si="217"/>
        <v>974543982259907.88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974543982259907.88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4060599926082.9492</v>
      </c>
      <c r="L5973" s="444">
        <f t="shared" ca="1" si="217"/>
        <v>978604582185990.88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978604582185990.88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4077519092441.6284</v>
      </c>
      <c r="L5974" s="444">
        <f t="shared" ca="1" si="217"/>
        <v>982682101278432.5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982682101278432.5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4094508755326.8022</v>
      </c>
      <c r="L5975" s="444">
        <f t="shared" ca="1" si="217"/>
        <v>986776610033759.25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986776610033759.25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4111569208473.9976</v>
      </c>
      <c r="L5976" s="444">
        <f t="shared" ca="1" si="217"/>
        <v>990888179242233.25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990888179242233.25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4128700746842.6387</v>
      </c>
      <c r="L5977" s="444">
        <f t="shared" ca="1" si="217"/>
        <v>995016879989075.88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995016879989075.88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4145903666621.1494</v>
      </c>
      <c r="L5978" s="444">
        <f t="shared" ca="1" si="217"/>
        <v>999162783655697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999162783655697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4163178265232.0708</v>
      </c>
      <c r="L5979" s="444">
        <f t="shared" ca="1" si="217"/>
        <v>1003325961920929.1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1003325961920929.1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4180524841337.2046</v>
      </c>
      <c r="L5980" s="444">
        <f t="shared" ca="1" si="217"/>
        <v>1007506486762266.4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1007506486762266.4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4197943694842.7764</v>
      </c>
      <c r="L5981" s="444">
        <f t="shared" ca="1" si="217"/>
        <v>1011704430457109.1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1011704430457109.1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4215435126904.6211</v>
      </c>
      <c r="L5982" s="444">
        <f t="shared" ca="1" si="217"/>
        <v>1015919865584013.8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1015919865584013.8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4232999439933.3906</v>
      </c>
      <c r="L5983" s="444">
        <f t="shared" ca="1" si="217"/>
        <v>1020152865023947.1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1020152865023947.1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4250636937599.7798</v>
      </c>
      <c r="L5984" s="444">
        <f t="shared" ca="1" si="217"/>
        <v>1024403501961546.9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1024403501961546.9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4268347924839.7793</v>
      </c>
      <c r="L5985" s="444">
        <f t="shared" ca="1" si="217"/>
        <v>1028671849886386.6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1028671849886386.6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4286132707859.9443</v>
      </c>
      <c r="L5986" s="444">
        <f t="shared" ca="1" si="217"/>
        <v>1032957982594246.6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1032957982594246.6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4303991594142.6943</v>
      </c>
      <c r="L5987" s="444">
        <f t="shared" ca="1" si="217"/>
        <v>1037261974188389.4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1037261974188389.4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4321924892451.6226</v>
      </c>
      <c r="L5988" s="444">
        <f t="shared" ca="1" si="217"/>
        <v>1041583899080841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1041583899080841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4339932912836.8374</v>
      </c>
      <c r="L5989" s="444">
        <f t="shared" ca="1" si="217"/>
        <v>1045923831993677.9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1045923831993677.9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4358015966640.3242</v>
      </c>
      <c r="L5990" s="444">
        <f t="shared" ca="1" si="217"/>
        <v>1050281847960318.3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1050281847960318.3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4376174366501.3262</v>
      </c>
      <c r="L5991" s="444">
        <f t="shared" ca="1" si="217"/>
        <v>1054658022326819.6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1054658022326819.6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4394408426361.7485</v>
      </c>
      <c r="L5992" s="444">
        <f t="shared" ca="1" si="217"/>
        <v>1059052430753181.4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1059052430753181.4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4412718461471.5889</v>
      </c>
      <c r="L5993" s="444">
        <f t="shared" ca="1" si="217"/>
        <v>1063465149214653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1063465149214653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4431104788394.3877</v>
      </c>
      <c r="L5994" s="444">
        <f t="shared" ca="1" si="217"/>
        <v>1067896254003047.4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1067896254003047.4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4449567725012.6973</v>
      </c>
      <c r="L5995" s="444">
        <f t="shared" ca="1" si="217"/>
        <v>1072345821728060.1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1072345821728060.1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4468107590533.584</v>
      </c>
      <c r="L5996" s="444">
        <f t="shared" ca="1" si="217"/>
        <v>1076813929318593.8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1076813929318593.8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4486724705494.1406</v>
      </c>
      <c r="L5997" s="444">
        <f t="shared" ca="1" si="217"/>
        <v>1081300654024087.9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1081300654024087.9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4505419391767.0332</v>
      </c>
      <c r="L5998" s="444">
        <f t="shared" ca="1" si="217"/>
        <v>1085806073415854.9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1085806073415854.9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4524191972566.0615</v>
      </c>
      <c r="L5999" s="444">
        <f t="shared" ca="1" si="217"/>
        <v>1090330265388420.9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1090330265388420.9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4543042772451.7529</v>
      </c>
      <c r="L6000" s="444">
        <f t="shared" ca="1" si="217"/>
        <v>1094873308160872.6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1094873308160872.6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4561972117336.9688</v>
      </c>
      <c r="L6001" s="444">
        <f t="shared" ca="1" si="217"/>
        <v>1099435280278209.6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1099435280278209.6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4580980334492.54</v>
      </c>
      <c r="L6002" s="444">
        <f t="shared" ca="1" si="217"/>
        <v>1104016260612702.1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1104016260612702.1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4600067752552.9258</v>
      </c>
      <c r="L6003" s="444">
        <f t="shared" ca="1" si="217"/>
        <v>1108616328365255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1108616328365255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4619234701521.8955</v>
      </c>
      <c r="L6004" s="444">
        <f t="shared" ca="1" si="217"/>
        <v>1113235563066776.9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1113235563066776.9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4638481512778.2373</v>
      </c>
      <c r="L6005" s="444">
        <f t="shared" ca="1" si="217"/>
        <v>1117874044579555.1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1117874044579555.1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4657808519081.4795</v>
      </c>
      <c r="L6006" s="444">
        <f t="shared" ca="1" si="217"/>
        <v>1122531853098636.6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1122531853098636.6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4677216054577.6533</v>
      </c>
      <c r="L6007" s="444">
        <f t="shared" ca="1" si="217"/>
        <v>1127209069153214.3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1127209069153214.3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4696704454805.0596</v>
      </c>
      <c r="L6008" s="444">
        <f t="shared" ca="1" si="217"/>
        <v>1131905773608019.3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1131905773608019.3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4716274056700.0801</v>
      </c>
      <c r="L6009" s="444">
        <f t="shared" ca="1" si="217"/>
        <v>1136622047664719.3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1136622047664719.3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4735925198602.9971</v>
      </c>
      <c r="L6010" s="444">
        <f t="shared" ca="1" si="217"/>
        <v>1141357972863322.3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1141357972863322.3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4755658220263.8428</v>
      </c>
      <c r="L6011" s="444">
        <f t="shared" ca="1" si="217"/>
        <v>1146113631083586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1146113631083586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4775473462848.2754</v>
      </c>
      <c r="L6012" s="444">
        <f t="shared" ca="1" si="217"/>
        <v>1150889104546434.3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1150889104546434.3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4795371268943.4756</v>
      </c>
      <c r="L6013" s="444">
        <f t="shared" ca="1" si="217"/>
        <v>1155684475815377.8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1155684475815377.8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4815351982564.0742</v>
      </c>
      <c r="L6014" s="444">
        <f t="shared" ca="1" si="217"/>
        <v>1160499827797941.8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1160499827797941.8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4835415949158.0908</v>
      </c>
      <c r="L6015" s="444">
        <f t="shared" ca="1" si="217"/>
        <v>1165335243747099.8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1165335243747099.8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4855563515612.916</v>
      </c>
      <c r="L6016" s="444">
        <f t="shared" ca="1" si="217"/>
        <v>1170190807262712.8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1170190807262712.8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4875795030261.3027</v>
      </c>
      <c r="L6017" s="444">
        <f t="shared" ca="1" si="217"/>
        <v>1175066602292974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1175066602292974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4896110842887.3916</v>
      </c>
      <c r="L6018" s="444">
        <f t="shared" ca="1" si="217"/>
        <v>1179962713135861.5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1179962713135861.5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4916511304732.7559</v>
      </c>
      <c r="L6019" s="444">
        <f t="shared" ca="1" si="217"/>
        <v>1184879224440594.3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1184879224440594.3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4936996768502.4756</v>
      </c>
      <c r="L6020" s="444">
        <f t="shared" ca="1" si="217"/>
        <v>1189816221209096.8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1189816221209096.8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4957567588371.2363</v>
      </c>
      <c r="L6021" s="444">
        <f t="shared" ca="1" si="217"/>
        <v>1194773788797468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1194773788797468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4978224119989.4502</v>
      </c>
      <c r="L6022" s="444">
        <f t="shared" ca="1" si="217"/>
        <v>1199752012917457.5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1199752012917457.5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4998966720489.4063</v>
      </c>
      <c r="L6023" s="444">
        <f t="shared" ca="1" si="217"/>
        <v>1204750979637947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1204750979637947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5019795748491.4453</v>
      </c>
      <c r="L6024" s="444">
        <f t="shared" ca="1" si="217"/>
        <v>1209770775386438.5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1209770775386438.5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5040711564110.1602</v>
      </c>
      <c r="L6025" s="444">
        <f t="shared" ca="1" si="217"/>
        <v>1214811486950548.8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1214811486950548.8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5061714528960.6201</v>
      </c>
      <c r="L6026" s="444">
        <f t="shared" ca="1" si="217"/>
        <v>1219873201479509.3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1219873201479509.3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5082805006164.6221</v>
      </c>
      <c r="L6027" s="444">
        <f t="shared" ca="1" si="217"/>
        <v>1224956006485673.8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1224956006485673.8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5103983360356.9736</v>
      </c>
      <c r="L6028" s="444">
        <f t="shared" ca="1" si="217"/>
        <v>1230059989846030.8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1230059989846030.8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5125249957691.7949</v>
      </c>
      <c r="L6029" s="444">
        <f t="shared" ca="1" si="217"/>
        <v>1235185239803722.5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1235185239803722.5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5146605165848.8438</v>
      </c>
      <c r="L6030" s="444">
        <f t="shared" ca="1" si="217"/>
        <v>1240331844969571.3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1240331844969571.3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5168049354039.8799</v>
      </c>
      <c r="L6031" s="444">
        <f t="shared" ca="1" si="217"/>
        <v>1245499894323611.3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1245499894323611.3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5189582893015.0469</v>
      </c>
      <c r="L6032" s="444">
        <f t="shared" ca="1" si="217"/>
        <v>1250689477216626.3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1250689477216626.3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5211206155069.2764</v>
      </c>
      <c r="L6033" s="444">
        <f t="shared" ca="1" si="217"/>
        <v>1255900683371695.5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1255900683371695.5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5232919514048.7314</v>
      </c>
      <c r="L6034" s="444">
        <f t="shared" ca="1" si="217"/>
        <v>1261133602885744.3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1261133602885744.3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5254723345357.2676</v>
      </c>
      <c r="L6035" s="444">
        <f t="shared" ca="1" si="217"/>
        <v>1266388326231101.5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1266388326231101.5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5276618025962.9229</v>
      </c>
      <c r="L6036" s="444">
        <f t="shared" ca="1" si="217"/>
        <v>1271664944257064.5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1271664944257064.5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5298603934404.4355</v>
      </c>
      <c r="L6037" s="444">
        <f t="shared" ca="1" si="217"/>
        <v>1276963548191469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1276963548191469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5320681450797.7871</v>
      </c>
      <c r="L6038" s="444">
        <f t="shared" ca="1" si="217"/>
        <v>1282284229642266.8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1282284229642266.8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5342850956842.7783</v>
      </c>
      <c r="L6039" s="444">
        <f t="shared" ca="1" si="217"/>
        <v>1287627080599109.5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1287627080599109.5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5365112835829.623</v>
      </c>
      <c r="L6040" s="444">
        <f t="shared" ca="1" si="217"/>
        <v>1292992193434939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1292992193434939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5387467472645.5791</v>
      </c>
      <c r="L6041" s="444">
        <f t="shared" ca="1" si="217"/>
        <v>1298379660907584.5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1298379660907584.5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5409915253781.6016</v>
      </c>
      <c r="L6042" s="444">
        <f t="shared" ca="1" si="217"/>
        <v>1303789576161366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1303789576161366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5432456567339.0254</v>
      </c>
      <c r="L6043" s="444">
        <f t="shared" ca="1" si="217"/>
        <v>1309222032728705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1309222032728705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5455091803036.2705</v>
      </c>
      <c r="L6044" s="444">
        <f t="shared" ca="1" si="217"/>
        <v>1314677124531741.3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1314677124531741.3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5477821352215.5889</v>
      </c>
      <c r="L6045" s="444">
        <f t="shared" ca="1" si="217"/>
        <v>1320154945883956.8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1320154945883956.8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5500645607849.8193</v>
      </c>
      <c r="L6046" s="444">
        <f t="shared" ca="1" si="217"/>
        <v>1325655591491806.5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1325655591491806.5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5523564964549.1934</v>
      </c>
      <c r="L6047" s="444">
        <f t="shared" ca="1" si="217"/>
        <v>1331179156456355.8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1331179156456355.8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5546579818568.1484</v>
      </c>
      <c r="L6048" s="444">
        <f t="shared" ca="1" si="217"/>
        <v>1336725736274924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1336725736274924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5569690567812.1836</v>
      </c>
      <c r="L6049" s="444">
        <f t="shared" ca="1" si="217"/>
        <v>1342295426842736.3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1342295426842736.3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5592897611844.7344</v>
      </c>
      <c r="L6050" s="444">
        <f t="shared" ca="1" si="217"/>
        <v>1347888324454581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1347888324454581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5616201351894.0879</v>
      </c>
      <c r="L6051" s="444">
        <f t="shared" ca="1" si="217"/>
        <v>1353504525806475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1353504525806475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5639602190860.3125</v>
      </c>
      <c r="L6052" s="444">
        <f t="shared" ca="1" si="217"/>
        <v>1359144127997335.3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1359144127997335.3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5663100533322.2305</v>
      </c>
      <c r="L6053" s="444">
        <f t="shared" ca="1" si="217"/>
        <v>1364807228530657.5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1364807228530657.5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5686696785544.4063</v>
      </c>
      <c r="L6054" s="444">
        <f t="shared" ca="1" si="217"/>
        <v>1370493925316202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1370493925316202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5710391355484.1748</v>
      </c>
      <c r="L6055" s="444">
        <f t="shared" ca="1" si="217"/>
        <v>1376204316671686.3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1376204316671686.3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5734184652798.6924</v>
      </c>
      <c r="L6056" s="444">
        <f t="shared" ca="1" si="217"/>
        <v>1381938501324485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1381938501324485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5758077088852.0205</v>
      </c>
      <c r="L6057" s="444">
        <f t="shared" ca="1" si="217"/>
        <v>1387696578413337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1387696578413337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5782069076722.2373</v>
      </c>
      <c r="L6058" s="444">
        <f t="shared" ca="1" si="217"/>
        <v>1393478647490059.3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1393478647490059.3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5806161031208.5801</v>
      </c>
      <c r="L6059" s="444">
        <f t="shared" ca="1" si="217"/>
        <v>1399284808521267.8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1399284808521267.8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5830353368838.6152</v>
      </c>
      <c r="L6060" s="444">
        <f t="shared" ca="1" si="217"/>
        <v>1405115161890106.3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1405115161890106.3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5854646507875.4424</v>
      </c>
      <c r="L6061" s="444">
        <f t="shared" ca="1" si="217"/>
        <v>1410969808397981.8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1410969808397981.8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5879040868324.9238</v>
      </c>
      <c r="L6062" s="444">
        <f t="shared" ca="1" si="217"/>
        <v>1416848849266306.8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1416848849266306.8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5903536871942.9443</v>
      </c>
      <c r="L6063" s="444">
        <f t="shared" ca="1" si="217"/>
        <v>1422752386138249.8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1422752386138249.8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5928134942242.707</v>
      </c>
      <c r="L6064" s="444">
        <f t="shared" ca="1" si="217"/>
        <v>1428680521080492.5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1428680521080492.5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5952835504502.0518</v>
      </c>
      <c r="L6065" s="444">
        <f t="shared" ca="1" si="217"/>
        <v>1434633356584994.5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1434633356584994.5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5977638985770.8105</v>
      </c>
      <c r="L6066" s="444">
        <f t="shared" ca="1" si="217"/>
        <v>1440610995570765.3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1440610995570765.3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6002545814878.1885</v>
      </c>
      <c r="L6067" s="444">
        <f t="shared" ca="1" si="217"/>
        <v>1446613541385643.5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1446613541385643.5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6027556422440.1816</v>
      </c>
      <c r="L6068" s="444">
        <f t="shared" ca="1" si="217"/>
        <v>1452641097808083.8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1452641097808083.8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6052671240867.0156</v>
      </c>
      <c r="L6069" s="444">
        <f t="shared" ca="1" si="217"/>
        <v>1458693769048950.8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1458693769048950.8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6077890704370.6279</v>
      </c>
      <c r="L6070" s="444">
        <f t="shared" ca="1" si="217"/>
        <v>1464771659753321.5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1464771659753321.5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6103215248972.1729</v>
      </c>
      <c r="L6071" s="444">
        <f t="shared" ca="1" si="217"/>
        <v>1470874875002293.8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1470874875002293.8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6128645312509.5576</v>
      </c>
      <c r="L6072" s="444">
        <f t="shared" ca="1" si="217"/>
        <v>1477003520314803.3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1477003520314803.3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6154181334645.0137</v>
      </c>
      <c r="L6073" s="444">
        <f t="shared" ca="1" si="217"/>
        <v>1483157701649448.3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1483157701649448.3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6179823756872.7012</v>
      </c>
      <c r="L6074" s="444">
        <f t="shared" ca="1" si="217"/>
        <v>1489337525406321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1489337525406321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6205573022526.3379</v>
      </c>
      <c r="L6075" s="444">
        <f t="shared" ca="1" si="217"/>
        <v>1495543098428847.3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1495543098428847.3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6231429576786.8633</v>
      </c>
      <c r="L6076" s="444">
        <f t="shared" ca="1" si="217"/>
        <v>1501774528005634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1501774528005634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6257393866690.1416</v>
      </c>
      <c r="L6077" s="444">
        <f t="shared" ca="1" si="217"/>
        <v>1508031921872324.3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1508031921872324.3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6283466341134.6846</v>
      </c>
      <c r="L6078" s="444">
        <f t="shared" ca="1" si="217"/>
        <v>1514315388213459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1514315388213459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6309647450889.4121</v>
      </c>
      <c r="L6079" s="444">
        <f t="shared" ca="1" si="217"/>
        <v>1520625035664348.5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1520625035664348.5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6335937648601.4521</v>
      </c>
      <c r="L6080" s="444">
        <f t="shared" ca="1" si="217"/>
        <v>1526960973312950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1526960973312950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6362337388803.958</v>
      </c>
      <c r="L6081" s="444">
        <f t="shared" ca="1" si="217"/>
        <v>1533323310701754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1533323310701754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6388847127923.9746</v>
      </c>
      <c r="L6082" s="444">
        <f t="shared" ca="1" si="217"/>
        <v>1539712157829678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1539712157829678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6415467324290.3252</v>
      </c>
      <c r="L6083" s="444">
        <f t="shared" ca="1" si="217"/>
        <v>1546127625153968.3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1546127625153968.3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6442198438141.5342</v>
      </c>
      <c r="L6084" s="444">
        <f t="shared" ca="1" si="217"/>
        <v>1552569823592109.8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1552569823592109.8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6469040931633.791</v>
      </c>
      <c r="L6085" s="444">
        <f t="shared" ca="1" si="217"/>
        <v>1559038864523743.5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1559038864523743.5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6495995268848.9316</v>
      </c>
      <c r="L6086" s="444">
        <f t="shared" ca="1" si="217"/>
        <v>1565534859792592.5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1565534859792592.5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6523061915802.4688</v>
      </c>
      <c r="L6087" s="444">
        <f t="shared" ca="1" si="217"/>
        <v>1572057921708395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1572057921708395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6550241340451.6455</v>
      </c>
      <c r="L6088" s="444">
        <f t="shared" ca="1" si="217"/>
        <v>1578608163048846.8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1578608163048846.8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6577534012703.5283</v>
      </c>
      <c r="L6089" s="444">
        <f t="shared" ca="1" si="217"/>
        <v>1585185697061550.3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1585185697061550.3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6604940404423.126</v>
      </c>
      <c r="L6090" s="444">
        <f t="shared" ca="1" si="217"/>
        <v>1591790637465973.5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1591790637465973.5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6632460989441.5566</v>
      </c>
      <c r="L6091" s="444">
        <f t="shared" ca="1" si="217"/>
        <v>1598423098455415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1598423098455415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6660096243564.2295</v>
      </c>
      <c r="L6092" s="444">
        <f t="shared" ca="1" si="217"/>
        <v>1605083194698979.3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1605083194698979.3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6687846644579.0801</v>
      </c>
      <c r="L6093" s="444">
        <f t="shared" ca="1" si="217"/>
        <v>1611771041343558.3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1611771041343558.3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6715712672264.8262</v>
      </c>
      <c r="L6094" s="444">
        <f t="shared" ca="1" si="217"/>
        <v>1618486754015823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1618486754015823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6743694808399.2627</v>
      </c>
      <c r="L6095" s="444">
        <f t="shared" ca="1" si="217"/>
        <v>1625230448824222.3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1625230448824222.3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6771793536767.5928</v>
      </c>
      <c r="L6096" s="444">
        <f t="shared" ca="1" si="217"/>
        <v>1632002242360989.8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1632002242360989.8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6800009343170.791</v>
      </c>
      <c r="L6097" s="444">
        <f t="shared" ca="1" si="217"/>
        <v>1638802251704160.5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1638802251704160.5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6828342715434.002</v>
      </c>
      <c r="L6098" s="444">
        <f t="shared" ca="1" si="217"/>
        <v>1645630594419594.5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1645630594419594.5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6856794143414.9766</v>
      </c>
      <c r="L6099" s="444">
        <f t="shared" ca="1" si="217"/>
        <v>1652487388563009.5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1652487388563009.5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6885364119012.5391</v>
      </c>
      <c r="L6100" s="444">
        <f t="shared" ca="1" si="217"/>
        <v>1659372752682022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1659372752682022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6914053136175.0918</v>
      </c>
      <c r="L6101" s="444">
        <f t="shared" ca="1" si="217"/>
        <v>1666286805818197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1666286805818197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6942861690909.1543</v>
      </c>
      <c r="L6102" s="444">
        <f t="shared" ca="1" si="217"/>
        <v>1673229667509106.3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1673229667509106.3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6971790281287.9424</v>
      </c>
      <c r="L6103" s="444">
        <f t="shared" ca="1" si="217"/>
        <v>1680201457790394.3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1680201457790394.3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7000839407459.9756</v>
      </c>
      <c r="L6104" s="444">
        <f t="shared" ca="1" si="217"/>
        <v>1687202297197854.3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1687202297197854.3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7030009571657.7256</v>
      </c>
      <c r="L6105" s="444">
        <f t="shared" ca="1" si="217"/>
        <v>1694232306769512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1694232306769512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7059301278206.2998</v>
      </c>
      <c r="L6106" s="444">
        <f t="shared" ca="1" si="217"/>
        <v>1701291608047718.3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1701291608047718.3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7088715033532.1592</v>
      </c>
      <c r="L6107" s="444">
        <f t="shared" ca="1" si="217"/>
        <v>1708380323081250.5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1708380323081250.5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7118251346171.877</v>
      </c>
      <c r="L6108" s="444">
        <f t="shared" ca="1" si="217"/>
        <v>1715498574427422.5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1715498574427422.5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7147910726780.9268</v>
      </c>
      <c r="L6109" s="444">
        <f t="shared" ca="1" si="217"/>
        <v>1722646485154203.5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1722646485154203.5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7177693688142.5146</v>
      </c>
      <c r="L6110" s="444">
        <f t="shared" ca="1" si="217"/>
        <v>1729824178842346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1729824178842346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7207600745176.4414</v>
      </c>
      <c r="L6111" s="444">
        <f t="shared" ca="1" si="217"/>
        <v>1737031779587522.5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1737031779587522.5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7237632414948.0107</v>
      </c>
      <c r="L6112" s="444">
        <f t="shared" ca="1" si="217"/>
        <v>1744269412002470.5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1744269412002470.5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7267789216676.96</v>
      </c>
      <c r="L6113" s="444">
        <f t="shared" ca="1" si="217"/>
        <v>1751537201219147.5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1751537201219147.5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7298071671746.4482</v>
      </c>
      <c r="L6114" s="444">
        <f t="shared" ca="1" si="217"/>
        <v>1758835272890894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1758835272890894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7328480303712.0596</v>
      </c>
      <c r="L6115" s="444">
        <f t="shared" ca="1" si="217"/>
        <v>1766163753194606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1766163753194606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7359015638310.8594</v>
      </c>
      <c r="L6116" s="444">
        <f t="shared" ca="1" si="217"/>
        <v>1773522768832916.8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1773522768832916.8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7389678203470.4873</v>
      </c>
      <c r="L6117" s="444">
        <f t="shared" ca="1" si="217"/>
        <v>1780912447036387.3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1780912447036387.3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7420468529318.2813</v>
      </c>
      <c r="L6118" s="444">
        <f t="shared" ca="1" si="217"/>
        <v>1788332915565705.5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1788332915565705.5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7451387148190.4395</v>
      </c>
      <c r="L6119" s="444">
        <f t="shared" ca="1" si="217"/>
        <v>1795784302713896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1795784302713896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7482434594641.2334</v>
      </c>
      <c r="L6120" s="444">
        <f t="shared" ca="1" si="217"/>
        <v>1803266737308537.3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1803266737308537.3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7513611405452.2383</v>
      </c>
      <c r="L6121" s="444">
        <f t="shared" ca="1" si="217"/>
        <v>1810780348713989.5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1810780348713989.5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7544918119641.6221</v>
      </c>
      <c r="L6122" s="444">
        <f t="shared" ca="1" si="217"/>
        <v>1818325266833631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1818325266833631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7576355278473.4619</v>
      </c>
      <c r="L6123" s="444">
        <f t="shared" ca="1" si="217"/>
        <v>1825901622112104.5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1825901622112104.5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7607923425467.1016</v>
      </c>
      <c r="L6124" s="444">
        <f t="shared" ca="1" si="217"/>
        <v>1833509545537571.5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1833509545537571.5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7639623106406.5479</v>
      </c>
      <c r="L6125" s="444">
        <f t="shared" ca="1" si="217"/>
        <v>1841149168643978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1841149168643978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7671454869349.9082</v>
      </c>
      <c r="L6126" s="444">
        <f t="shared" ca="1" si="217"/>
        <v>1848820623513328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1848820623513328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7703419264638.8662</v>
      </c>
      <c r="L6127" s="444">
        <f t="shared" ca="1" si="217"/>
        <v>1856524042777966.8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1856524042777966.8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7735516844908.1943</v>
      </c>
      <c r="L6128" s="444">
        <f t="shared" ref="L6128:L6250" ca="1" si="222">I6128-J6128+K6128</f>
        <v>1864259559622875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1864259559622875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7767748165095.3135</v>
      </c>
      <c r="L6129" s="444">
        <f t="shared" ca="1" si="222"/>
        <v>1872027307787970.3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1872027307787970.3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7800113782449.875</v>
      </c>
      <c r="L6130" s="444">
        <f t="shared" ca="1" si="222"/>
        <v>1879827421570420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1879827421570420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7832614256543.418</v>
      </c>
      <c r="L6131" s="444">
        <f t="shared" ca="1" si="222"/>
        <v>1887660035826963.5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1887660035826963.5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7865250149279.0156</v>
      </c>
      <c r="L6132" s="444">
        <f t="shared" ca="1" si="222"/>
        <v>1895525285976242.5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1895525285976242.5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7898022024901.0107</v>
      </c>
      <c r="L6133" s="444">
        <f t="shared" ca="1" si="222"/>
        <v>1903423308001143.5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1903423308001143.5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7930930450004.7656</v>
      </c>
      <c r="L6134" s="444">
        <f t="shared" ca="1" si="222"/>
        <v>1911354238451148.3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1911354238451148.3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7963975993546.4512</v>
      </c>
      <c r="L6135" s="444">
        <f t="shared" ca="1" si="222"/>
        <v>1919318214444694.8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1919318214444694.8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7997159226852.8955</v>
      </c>
      <c r="L6136" s="444">
        <f t="shared" ca="1" si="222"/>
        <v>1927315373671547.8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1927315373671547.8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8030480723631.4482</v>
      </c>
      <c r="L6137" s="444">
        <f t="shared" ca="1" si="222"/>
        <v>1935345854395179.3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1935345854395179.3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8063941059979.9131</v>
      </c>
      <c r="L6138" s="444">
        <f t="shared" ca="1" si="222"/>
        <v>1943409795455159.3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1943409795455159.3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8097540814396.4971</v>
      </c>
      <c r="L6139" s="444">
        <f t="shared" ca="1" si="222"/>
        <v>1951507336269555.8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1951507336269555.8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8131280567789.8154</v>
      </c>
      <c r="L6140" s="444">
        <f t="shared" ca="1" si="222"/>
        <v>1959638616837345.5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1959638616837345.5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8165160903488.9395</v>
      </c>
      <c r="L6141" s="444">
        <f t="shared" ca="1" si="222"/>
        <v>1967803777740834.5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1967803777740834.5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8199182407253.4766</v>
      </c>
      <c r="L6142" s="444">
        <f t="shared" ca="1" si="222"/>
        <v>1976002960148088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1976002960148088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8233345667283.6992</v>
      </c>
      <c r="L6143" s="444">
        <f t="shared" ca="1" si="222"/>
        <v>1984236305815371.8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1984236305815371.8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8267651274230.7158</v>
      </c>
      <c r="L6144" s="444">
        <f t="shared" ca="1" si="222"/>
        <v>1992503957089602.5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1992503957089602.5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8302099821206.6768</v>
      </c>
      <c r="L6145" s="444">
        <f t="shared" ca="1" si="222"/>
        <v>2000806056910809.3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2000806056910809.3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8336691903795.0381</v>
      </c>
      <c r="L6146" s="444">
        <f t="shared" ca="1" si="222"/>
        <v>2009142748814604.3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2009142748814604.3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8371428120060.8516</v>
      </c>
      <c r="L6147" s="444">
        <f t="shared" ca="1" si="222"/>
        <v>2017514176934665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2017514176934665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8406309070561.1055</v>
      </c>
      <c r="L6148" s="444">
        <f t="shared" ca="1" si="222"/>
        <v>2025920486005226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2025920486005226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8441335358355.1084</v>
      </c>
      <c r="L6149" s="444">
        <f t="shared" ca="1" si="222"/>
        <v>2034361821363581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2034361821363581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8476507589014.9199</v>
      </c>
      <c r="L6150" s="444">
        <f t="shared" ca="1" si="222"/>
        <v>2042838328952596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2042838328952596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8511826370635.8174</v>
      </c>
      <c r="L6151" s="444">
        <f t="shared" ca="1" si="222"/>
        <v>2051350155323231.8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2051350155323231.8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8547292313846.7979</v>
      </c>
      <c r="L6152" s="444">
        <f t="shared" ca="1" si="222"/>
        <v>2059897447637078.5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2059897447637078.5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8582906031821.1611</v>
      </c>
      <c r="L6153" s="444">
        <f t="shared" ca="1" si="222"/>
        <v>2068480353668899.8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2068480353668899.8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8618668140287.0811</v>
      </c>
      <c r="L6154" s="444">
        <f t="shared" ca="1" si="222"/>
        <v>2077099021809186.8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2077099021809186.8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8654579257538.2783</v>
      </c>
      <c r="L6155" s="444">
        <f t="shared" ca="1" si="222"/>
        <v>2085753601066725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2085753601066725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8690640004444.6875</v>
      </c>
      <c r="L6156" s="444">
        <f t="shared" ca="1" si="222"/>
        <v>2094444241071169.8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2094444241071169.8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8726851004463.208</v>
      </c>
      <c r="L6157" s="444">
        <f t="shared" ca="1" si="222"/>
        <v>2103171092075633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2103171092075633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8763212883648.4707</v>
      </c>
      <c r="L6158" s="444">
        <f t="shared" ca="1" si="222"/>
        <v>2111934304959281.5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2111934304959281.5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8799726270663.6719</v>
      </c>
      <c r="L6159" s="444">
        <f t="shared" ca="1" si="222"/>
        <v>2120734031229945.3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2120734031229945.3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8836391796791.4395</v>
      </c>
      <c r="L6160" s="444">
        <f t="shared" ca="1" si="222"/>
        <v>2129570423026736.8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2129570423026736.8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8873210095944.7363</v>
      </c>
      <c r="L6161" s="444">
        <f t="shared" ca="1" si="222"/>
        <v>2138443633122681.5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2138443633122681.5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8910181804677.8398</v>
      </c>
      <c r="L6162" s="444">
        <f t="shared" ca="1" si="222"/>
        <v>2147353814927359.3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2147353814927359.3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8947307562197.332</v>
      </c>
      <c r="L6163" s="444">
        <f t="shared" ca="1" si="222"/>
        <v>2156301122489556.5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2156301122489556.5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8984588010373.1523</v>
      </c>
      <c r="L6164" s="444">
        <f t="shared" ca="1" si="222"/>
        <v>2165285710499929.8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2165285710499929.8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9022023793749.707</v>
      </c>
      <c r="L6165" s="444">
        <f t="shared" ca="1" si="222"/>
        <v>2174307734293679.5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2174307734293679.5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9059615559556.998</v>
      </c>
      <c r="L6166" s="444">
        <f t="shared" ca="1" si="222"/>
        <v>2183367349853236.5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2183367349853236.5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9097363957721.8184</v>
      </c>
      <c r="L6167" s="444">
        <f t="shared" ca="1" si="222"/>
        <v>2192464713810958.3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2192464713810958.3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9135269640878.9922</v>
      </c>
      <c r="L6168" s="444">
        <f t="shared" ca="1" si="222"/>
        <v>2201599983451837.3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2201599983451837.3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9173333264382.6543</v>
      </c>
      <c r="L6169" s="444">
        <f t="shared" ca="1" si="222"/>
        <v>2210773316716220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2210773316716220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9211555486317.584</v>
      </c>
      <c r="L6170" s="444">
        <f t="shared" ca="1" si="222"/>
        <v>2219984872202537.5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2219984872202537.5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9249936967510.5723</v>
      </c>
      <c r="L6171" s="444">
        <f t="shared" ca="1" si="222"/>
        <v>2229234809170048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2229234809170048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9288478371541.8652</v>
      </c>
      <c r="L6172" s="444">
        <f t="shared" ca="1" si="222"/>
        <v>2238523287541589.8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2238523287541589.8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9327180364756.623</v>
      </c>
      <c r="L6173" s="444">
        <f t="shared" ca="1" si="222"/>
        <v>2247850467906346.3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2247850467906346.3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9366043616276.4434</v>
      </c>
      <c r="L6174" s="444">
        <f t="shared" ca="1" si="222"/>
        <v>2257216511522622.5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2257216511522622.5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9405068798010.9277</v>
      </c>
      <c r="L6175" s="444">
        <f t="shared" ca="1" si="222"/>
        <v>2266621580320633.5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2266621580320633.5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9444256584669.3066</v>
      </c>
      <c r="L6176" s="444">
        <f t="shared" ca="1" si="222"/>
        <v>2276065836905303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2276065836905303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9483607653772.0957</v>
      </c>
      <c r="L6177" s="444">
        <f t="shared" ca="1" si="222"/>
        <v>2285549444559075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2285549444559075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9523122685662.8125</v>
      </c>
      <c r="L6178" s="444">
        <f t="shared" ca="1" si="222"/>
        <v>2295072567244738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2295072567244738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9562802363519.7422</v>
      </c>
      <c r="L6179" s="444">
        <f t="shared" ca="1" si="222"/>
        <v>2304635369608257.5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2304635369608257.5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9602647373367.7402</v>
      </c>
      <c r="L6180" s="444">
        <f t="shared" ca="1" si="222"/>
        <v>2314238016981625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2314238016981625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9642658404090.1035</v>
      </c>
      <c r="L6181" s="444">
        <f t="shared" ca="1" si="222"/>
        <v>2323880675385715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2323880675385715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9682836147440.4785</v>
      </c>
      <c r="L6182" s="444">
        <f t="shared" ca="1" si="222"/>
        <v>2333563511533155.5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2333563511533155.5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9723181298054.8145</v>
      </c>
      <c r="L6183" s="444">
        <f t="shared" ca="1" si="222"/>
        <v>2343286692831210.5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2343286692831210.5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9763694553463.377</v>
      </c>
      <c r="L6184" s="444">
        <f t="shared" ca="1" si="222"/>
        <v>2353050387384674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2353050387384674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9804376614102.8086</v>
      </c>
      <c r="L6185" s="444">
        <f t="shared" ca="1" si="222"/>
        <v>2362854763998777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2362854763998777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9845228183328.2383</v>
      </c>
      <c r="L6186" s="444">
        <f t="shared" ca="1" si="222"/>
        <v>2372699992182105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2372699992182105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9886249967425.4375</v>
      </c>
      <c r="L6187" s="444">
        <f t="shared" ca="1" si="222"/>
        <v>2382586242149530.5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2382586242149530.5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9927442675623.043</v>
      </c>
      <c r="L6188" s="444">
        <f t="shared" ca="1" si="222"/>
        <v>2392513684825153.5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2392513684825153.5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9968807020104.8066</v>
      </c>
      <c r="L6189" s="444">
        <f t="shared" ca="1" si="222"/>
        <v>2402482491845258.5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2402482491845258.5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10010343716021.91</v>
      </c>
      <c r="L6190" s="444">
        <f t="shared" ca="1" si="222"/>
        <v>2412492835561280.5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2412492835561280.5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10052053481505.336</v>
      </c>
      <c r="L6191" s="444">
        <f t="shared" ca="1" si="222"/>
        <v>2422544889042786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2422544889042786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10093937037678.275</v>
      </c>
      <c r="L6192" s="444">
        <f t="shared" ca="1" si="222"/>
        <v>2432638826080464.5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2432638826080464.5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10135995108668.602</v>
      </c>
      <c r="L6193" s="444">
        <f t="shared" ca="1" si="222"/>
        <v>2442774821189133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2442774821189133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10178228421621.387</v>
      </c>
      <c r="L6194" s="444">
        <f t="shared" ca="1" si="222"/>
        <v>2452953049610754.5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2452953049610754.5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10220637706711.477</v>
      </c>
      <c r="L6195" s="444">
        <f t="shared" ca="1" si="222"/>
        <v>2463173687317466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2463173687317466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10263223697156.107</v>
      </c>
      <c r="L6196" s="444">
        <f t="shared" ca="1" si="222"/>
        <v>2473436911014622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2473436911014622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10305987129227.592</v>
      </c>
      <c r="L6197" s="444">
        <f t="shared" ca="1" si="222"/>
        <v>2483742898143849.5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2483742898143849.5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10348928742266.039</v>
      </c>
      <c r="L6198" s="444">
        <f t="shared" ca="1" si="222"/>
        <v>2494091826886115.5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2494091826886115.5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10392049278692.148</v>
      </c>
      <c r="L6199" s="444">
        <f t="shared" ca="1" si="222"/>
        <v>2504483876164807.5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2504483876164807.5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10435349484020.031</v>
      </c>
      <c r="L6200" s="444">
        <f t="shared" ca="1" si="222"/>
        <v>2514919225648827.5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2514919225648827.5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10478830106870.115</v>
      </c>
      <c r="L6201" s="444">
        <f t="shared" ca="1" si="222"/>
        <v>2525398055755697.5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2525398055755697.5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10522491898982.072</v>
      </c>
      <c r="L6202" s="444">
        <f t="shared" ca="1" si="222"/>
        <v>2535920547654679.5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2535920547654679.5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10566335615227.832</v>
      </c>
      <c r="L6203" s="444">
        <f t="shared" ca="1" si="222"/>
        <v>2546486883269907.5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2546486883269907.5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10610362013624.615</v>
      </c>
      <c r="L6204" s="444">
        <f t="shared" ca="1" si="222"/>
        <v>2557097245283532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2557097245283532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10654571855348.051</v>
      </c>
      <c r="L6205" s="444">
        <f t="shared" ca="1" si="222"/>
        <v>2567751817138880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2567751817138880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10698965904745.334</v>
      </c>
      <c r="L6206" s="444">
        <f t="shared" ca="1" si="222"/>
        <v>2578450783043625.5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2578450783043625.5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10743544929348.439</v>
      </c>
      <c r="L6207" s="444">
        <f t="shared" ca="1" si="222"/>
        <v>2589194327972974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2589194327972974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10788309699887.391</v>
      </c>
      <c r="L6208" s="444">
        <f t="shared" ca="1" si="222"/>
        <v>2599982637672861.5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2599982637672861.5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10833260990303.59</v>
      </c>
      <c r="L6209" s="444">
        <f t="shared" ca="1" si="222"/>
        <v>2610815898663165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2610815898663165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10878399577763.188</v>
      </c>
      <c r="L6210" s="444">
        <f t="shared" ca="1" si="222"/>
        <v>2621694298240928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2621694298240928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10923726242670.533</v>
      </c>
      <c r="L6211" s="444">
        <f t="shared" ca="1" si="222"/>
        <v>2632618024483598.5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2632618024483598.5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10969241768681.66</v>
      </c>
      <c r="L6212" s="444">
        <f t="shared" ca="1" si="222"/>
        <v>2643587266252280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2643587266252280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11014946942717.834</v>
      </c>
      <c r="L6213" s="444">
        <f t="shared" ca="1" si="222"/>
        <v>2654602213194998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2654602213194998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11060842554979.158</v>
      </c>
      <c r="L6214" s="444">
        <f t="shared" ca="1" si="222"/>
        <v>2665663055749977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2665663055749977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11106929398958.238</v>
      </c>
      <c r="L6215" s="444">
        <f t="shared" ca="1" si="222"/>
        <v>2676769985148935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2676769985148935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11153208271453.896</v>
      </c>
      <c r="L6216" s="444">
        <f t="shared" ca="1" si="222"/>
        <v>2687923193420389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2687923193420389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11199679972584.953</v>
      </c>
      <c r="L6217" s="444">
        <f t="shared" ca="1" si="222"/>
        <v>2699122873392974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2699122873392974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11246345305804.059</v>
      </c>
      <c r="L6218" s="444">
        <f t="shared" ca="1" si="222"/>
        <v>2710369218698778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2710369218698778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11293205077911.574</v>
      </c>
      <c r="L6219" s="444">
        <f t="shared" ca="1" si="222"/>
        <v>2721662423776689.5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2721662423776689.5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11340260099069.539</v>
      </c>
      <c r="L6220" s="444">
        <f t="shared" ca="1" si="222"/>
        <v>2733002683875759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2733002683875759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11387511182815.662</v>
      </c>
      <c r="L6221" s="444">
        <f t="shared" ca="1" si="222"/>
        <v>2744390195058574.5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2744390195058574.5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11434959146077.395</v>
      </c>
      <c r="L6222" s="444">
        <f t="shared" ca="1" si="222"/>
        <v>2755825154204652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2755825154204652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11482604809186.051</v>
      </c>
      <c r="L6223" s="444">
        <f t="shared" ca="1" si="222"/>
        <v>2767307759013838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2767307759013838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11530448995890.992</v>
      </c>
      <c r="L6224" s="444">
        <f t="shared" ca="1" si="222"/>
        <v>2778838208009729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2778838208009729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11578492533373.871</v>
      </c>
      <c r="L6225" s="444">
        <f t="shared" ca="1" si="222"/>
        <v>2790416700543103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2790416700543103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11626736252262.93</v>
      </c>
      <c r="L6226" s="444">
        <f t="shared" ca="1" si="222"/>
        <v>2802043436795366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2802043436795366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11675180986647.357</v>
      </c>
      <c r="L6227" s="444">
        <f t="shared" ca="1" si="222"/>
        <v>2813718617782013.5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2813718617782013.5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11723827574091.723</v>
      </c>
      <c r="L6228" s="444">
        <f t="shared" ca="1" si="222"/>
        <v>2825442445356105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2825442445356105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11772676855650.438</v>
      </c>
      <c r="L6229" s="444">
        <f t="shared" ca="1" si="222"/>
        <v>2837215122211755.5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2837215122211755.5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11821729675882.314</v>
      </c>
      <c r="L6230" s="444">
        <f t="shared" ca="1" si="222"/>
        <v>2849036851887638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2849036851887638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11870986882865.158</v>
      </c>
      <c r="L6231" s="444">
        <f t="shared" ca="1" si="222"/>
        <v>2860907838770503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2860907838770503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11920449328210.43</v>
      </c>
      <c r="L6232" s="444">
        <f t="shared" ca="1" si="222"/>
        <v>2872828288098713.5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2872828288098713.5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11970117867077.973</v>
      </c>
      <c r="L6233" s="444">
        <f t="shared" ca="1" si="222"/>
        <v>2884798405965791.5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2884798405965791.5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12019993358190.797</v>
      </c>
      <c r="L6234" s="444">
        <f t="shared" ca="1" si="222"/>
        <v>2896818399323982.5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2896818399323982.5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12070076663849.928</v>
      </c>
      <c r="L6235" s="444">
        <f t="shared" ca="1" si="222"/>
        <v>2908888475987832.5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2908888475987832.5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12120368649949.303</v>
      </c>
      <c r="L6236" s="444">
        <f t="shared" ca="1" si="222"/>
        <v>2921008844637782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2921008844637782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12170870185990.758</v>
      </c>
      <c r="L6237" s="444">
        <f t="shared" ca="1" si="222"/>
        <v>2933179714823773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2933179714823773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12221582145099.055</v>
      </c>
      <c r="L6238" s="444">
        <f t="shared" ca="1" si="222"/>
        <v>2945401296968872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2945401296968872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12272505404036.967</v>
      </c>
      <c r="L6239" s="444">
        <f t="shared" ca="1" si="222"/>
        <v>2957673802372909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2957673802372909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12323640843220.453</v>
      </c>
      <c r="L6240" s="444">
        <f t="shared" ca="1" si="222"/>
        <v>2969997443216129.5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2969997443216129.5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12374989346733.873</v>
      </c>
      <c r="L6241" s="444">
        <f t="shared" ca="1" si="222"/>
        <v>2982372432562863.5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2982372432562863.5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12426551802345.264</v>
      </c>
      <c r="L6242" s="444">
        <f t="shared" ca="1" si="222"/>
        <v>2994798984365209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2994798984365209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12478329101521.703</v>
      </c>
      <c r="L6243" s="444">
        <f t="shared" ca="1" si="222"/>
        <v>3007277313466730.5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3007277313466730.5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12530322139444.711</v>
      </c>
      <c r="L6244" s="444">
        <f t="shared" ca="1" si="222"/>
        <v>3019807635606175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3019807635606175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12582531815025.729</v>
      </c>
      <c r="L6245" s="444">
        <f t="shared" ca="1" si="222"/>
        <v>3032390167421200.5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3032390167421200.5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12634959030921.668</v>
      </c>
      <c r="L6246" s="444">
        <f t="shared" ca="1" si="222"/>
        <v>3045025126452122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3045025126452122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12687604693550.508</v>
      </c>
      <c r="L6247" s="444">
        <f t="shared" ca="1" si="222"/>
        <v>3057712731145672.5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3057712731145672.5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12740469713106.969</v>
      </c>
      <c r="L6248" s="444">
        <f t="shared" ca="1" si="222"/>
        <v>3070453200858779.5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3070453200858779.5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12793555003578.248</v>
      </c>
      <c r="L6249" s="444">
        <f t="shared" ca="1" si="222"/>
        <v>3083246755862357.5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3083246755862357.5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12846861482759.822</v>
      </c>
      <c r="L6250" s="444">
        <f t="shared" ca="1" si="222"/>
        <v>3096093617345117.5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3443022.032057513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57.666666666666664</v>
      </c>
      <c r="C4" s="463">
        <f ca="1">(SUMIFS(H:H,I:I,"&gt;0",L:L,"&lt;0"))</f>
        <v>692</v>
      </c>
      <c r="D4" s="456">
        <f t="array" aca="1" ref="D4" ca="1">INDEX(N:N,MATCH(C4,H:H,0),0)</f>
        <v>72321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3443022.032057513</v>
      </c>
      <c r="C8" s="447">
        <f t="shared" ref="C8:C71" si="0">SUMIF(G:G,A8,J:J)</f>
        <v>0</v>
      </c>
      <c r="D8" s="447">
        <f ca="1">SUMIF(G:G,1,K:K)</f>
        <v>176151.541608684</v>
      </c>
      <c r="E8" s="447">
        <f t="shared" ref="E8:E71" ca="1" si="1">B8-C8+D8</f>
        <v>3619173.5736661972</v>
      </c>
      <c r="F8" s="431"/>
      <c r="G8" s="459">
        <v>1</v>
      </c>
      <c r="H8" s="459">
        <v>1</v>
      </c>
      <c r="I8" s="444">
        <f ca="1">B1</f>
        <v>3443022.032057513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14345.925133572971</v>
      </c>
      <c r="L8" s="444">
        <f t="shared" ref="L8:L262" ca="1" si="3">I8-J8+K8</f>
        <v>3457367.9571910859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3619173.5736661972</v>
      </c>
      <c r="C9" s="447">
        <f t="shared" si="0"/>
        <v>0</v>
      </c>
      <c r="D9" s="447">
        <f ca="1">SUMIF(G:G,2,K:K)</f>
        <v>185163.78879217739</v>
      </c>
      <c r="E9" s="447">
        <f t="shared" ca="1" si="1"/>
        <v>3804337.3624583748</v>
      </c>
      <c r="F9" s="431"/>
      <c r="G9" s="459">
        <v>1</v>
      </c>
      <c r="H9" s="459">
        <v>2</v>
      </c>
      <c r="I9" s="444">
        <f t="shared" ref="I9:I263" ca="1" si="5">L8</f>
        <v>3457367.9571910859</v>
      </c>
      <c r="J9" s="444">
        <f t="array" ref="J9">IFERROR(INDEX('Retirement Calculator'!K:K,MATCH('Lorri 401b'!N9,'Retirement Calculator'!A:A,0),0),0)</f>
        <v>0</v>
      </c>
      <c r="K9" s="444">
        <f t="shared" ca="1" si="2"/>
        <v>14405.699821629525</v>
      </c>
      <c r="L9" s="444">
        <f t="shared" ca="1" si="3"/>
        <v>3471773.6570127155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3804337.3624583748</v>
      </c>
      <c r="C10" s="447">
        <f t="shared" si="0"/>
        <v>0</v>
      </c>
      <c r="D10" s="447">
        <f ca="1">SUMIF(G:G,3,K:K)</f>
        <v>194637.11964575754</v>
      </c>
      <c r="E10" s="447">
        <f t="shared" ca="1" si="1"/>
        <v>3998974.4821041324</v>
      </c>
      <c r="F10" s="431"/>
      <c r="G10" s="459">
        <v>1</v>
      </c>
      <c r="H10" s="459">
        <v>3</v>
      </c>
      <c r="I10" s="444">
        <f t="shared" ca="1" si="5"/>
        <v>3471773.6570127155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14465.723570886314</v>
      </c>
      <c r="L10" s="444">
        <f t="shared" ca="1" si="3"/>
        <v>3486239.380583602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3998974.4821041324</v>
      </c>
      <c r="C11" s="447">
        <f t="shared" si="0"/>
        <v>0</v>
      </c>
      <c r="D11" s="447">
        <f ca="1">SUMIF(G:G,4,K:K)</f>
        <v>204595.1240850685</v>
      </c>
      <c r="E11" s="447">
        <f t="shared" ca="1" si="1"/>
        <v>4203569.6061892007</v>
      </c>
      <c r="F11" s="431"/>
      <c r="G11" s="459">
        <v>1</v>
      </c>
      <c r="H11" s="459">
        <v>4</v>
      </c>
      <c r="I11" s="444">
        <f t="shared" ca="1" si="5"/>
        <v>3486239.380583602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14525.997419098341</v>
      </c>
      <c r="L11" s="444">
        <f t="shared" ca="1" si="3"/>
        <v>3500765.3780027004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4203569.6061892007</v>
      </c>
      <c r="C12" s="447">
        <f t="shared" si="0"/>
        <v>0</v>
      </c>
      <c r="D12" s="447">
        <f ca="1">SUMIF(G:G,5,K:K)</f>
        <v>215062.59893060935</v>
      </c>
      <c r="E12" s="447">
        <f t="shared" ca="1" si="1"/>
        <v>4418632.2051198101</v>
      </c>
      <c r="F12" s="431"/>
      <c r="G12" s="459">
        <v>1</v>
      </c>
      <c r="H12" s="459">
        <v>5</v>
      </c>
      <c r="I12" s="444">
        <f t="shared" ca="1" si="5"/>
        <v>3500765.3780027004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14586.522408344585</v>
      </c>
      <c r="L12" s="444">
        <f t="shared" ca="1" si="3"/>
        <v>3515351.9004110452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4418632.2051198101</v>
      </c>
      <c r="C13" s="447">
        <f t="shared" si="0"/>
        <v>109578.35829692028</v>
      </c>
      <c r="D13" s="447">
        <f ca="1">SUMIF(G:G,6,K:K)</f>
        <v>224688.24674866413</v>
      </c>
      <c r="E13" s="447">
        <f t="shared" ca="1" si="1"/>
        <v>4533742.0935715539</v>
      </c>
      <c r="F13" s="431"/>
      <c r="G13" s="459">
        <v>1</v>
      </c>
      <c r="H13" s="459">
        <v>6</v>
      </c>
      <c r="I13" s="444">
        <f t="shared" ca="1" si="5"/>
        <v>3515351.9004110452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14647.299585046019</v>
      </c>
      <c r="L13" s="444">
        <f t="shared" ca="1" si="3"/>
        <v>3529999.1999960914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4533742.0935715539</v>
      </c>
      <c r="C14" s="447">
        <f t="shared" si="0"/>
        <v>262988.05991260876</v>
      </c>
      <c r="D14" s="447">
        <f ca="1">SUMIF(G:G,7,K:K)</f>
        <v>224722.29726330462</v>
      </c>
      <c r="E14" s="447">
        <f t="shared" ca="1" si="1"/>
        <v>4495476.3309222497</v>
      </c>
      <c r="F14" s="431"/>
      <c r="G14" s="459">
        <v>1</v>
      </c>
      <c r="H14" s="459">
        <v>7</v>
      </c>
      <c r="I14" s="444">
        <f t="shared" ca="1" si="5"/>
        <v>3529999.1999960914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14708.329999983716</v>
      </c>
      <c r="L14" s="444">
        <f t="shared" ca="1" si="3"/>
        <v>3544707.5299960752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4495476.3309222497</v>
      </c>
      <c r="C15" s="447">
        <f t="shared" si="0"/>
        <v>262988.05991260876</v>
      </c>
      <c r="D15" s="447">
        <f ca="1">SUMIF(G:G,8,K:K)</f>
        <v>222764.54822227434</v>
      </c>
      <c r="E15" s="447">
        <f t="shared" ca="1" si="1"/>
        <v>4455252.8192319153</v>
      </c>
      <c r="F15" s="431"/>
      <c r="G15" s="459">
        <v>1</v>
      </c>
      <c r="H15" s="459">
        <v>8</v>
      </c>
      <c r="I15" s="444">
        <f t="shared" ca="1" si="5"/>
        <v>3544707.5299960752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14769.61470831698</v>
      </c>
      <c r="L15" s="444">
        <f t="shared" ca="1" si="3"/>
        <v>3559477.1447043922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4455252.8192319153</v>
      </c>
      <c r="C16" s="447">
        <f t="shared" si="0"/>
        <v>243805.15551260865</v>
      </c>
      <c r="D16" s="447">
        <f ca="1">SUMIF(G:G,9,K:K)</f>
        <v>221192.93322810001</v>
      </c>
      <c r="E16" s="447">
        <f t="shared" ca="1" si="1"/>
        <v>4432640.5969474064</v>
      </c>
      <c r="F16" s="431"/>
      <c r="G16" s="459">
        <v>1</v>
      </c>
      <c r="H16" s="459">
        <v>9</v>
      </c>
      <c r="I16" s="444">
        <f t="shared" ca="1" si="5"/>
        <v>3559477.1447043922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14831.154769601635</v>
      </c>
      <c r="L16" s="444">
        <f t="shared" ca="1" si="3"/>
        <v>3574308.2994739939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4432640.5969474064</v>
      </c>
      <c r="C17" s="447">
        <f t="shared" si="0"/>
        <v>242061.25511260866</v>
      </c>
      <c r="D17" s="447">
        <f ca="1">SUMIF(G:G,10,K:K)</f>
        <v>220125.27027488145</v>
      </c>
      <c r="E17" s="447">
        <f t="shared" ca="1" si="1"/>
        <v>4410704.6121096788</v>
      </c>
      <c r="F17" s="431"/>
      <c r="G17" s="459">
        <v>1</v>
      </c>
      <c r="H17" s="459">
        <v>10</v>
      </c>
      <c r="I17" s="444">
        <f t="shared" ca="1" si="5"/>
        <v>3574308.2994739939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14892.951247808311</v>
      </c>
      <c r="L17" s="444">
        <f t="shared" ca="1" si="3"/>
        <v>3589201.2507218025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4410704.6121096788</v>
      </c>
      <c r="C18" s="447">
        <f t="shared" si="0"/>
        <v>242061.25511260866</v>
      </c>
      <c r="D18" s="447">
        <f ca="1">SUMIF(G:G,11,K:K)</f>
        <v>219002.98365867819</v>
      </c>
      <c r="E18" s="447">
        <f t="shared" ca="1" si="1"/>
        <v>4387646.3406557478</v>
      </c>
      <c r="F18" s="431"/>
      <c r="G18" s="459">
        <v>1</v>
      </c>
      <c r="H18" s="459">
        <v>11</v>
      </c>
      <c r="I18" s="444">
        <f t="shared" ca="1" si="5"/>
        <v>3589201.2507218025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14955.005211340844</v>
      </c>
      <c r="L18" s="444">
        <f t="shared" ca="1" si="3"/>
        <v>3604156.2559331432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4387646.3406557478</v>
      </c>
      <c r="C19" s="447">
        <f t="shared" si="0"/>
        <v>242061.25511260866</v>
      </c>
      <c r="D19" s="447">
        <f ca="1">SUMIF(G:G,12,K:K)</f>
        <v>217823.27872922283</v>
      </c>
      <c r="E19" s="447">
        <f t="shared" ca="1" si="1"/>
        <v>4363408.3642723616</v>
      </c>
      <c r="F19" s="431"/>
      <c r="G19" s="459">
        <v>1</v>
      </c>
      <c r="H19" s="459">
        <v>12</v>
      </c>
      <c r="I19" s="444">
        <f t="shared" ca="1" si="5"/>
        <v>3604156.2559331432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15017.317733054762</v>
      </c>
      <c r="L19" s="444">
        <f t="shared" ca="1" si="3"/>
        <v>3619173.5736661982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4363408.3642723616</v>
      </c>
      <c r="C20" s="447">
        <f t="shared" si="0"/>
        <v>242061.25511260866</v>
      </c>
      <c r="D20" s="447">
        <f ca="1">SUMIF(G:G,13,K:K)</f>
        <v>216583.2178566361</v>
      </c>
      <c r="E20" s="447">
        <f t="shared" ca="1" si="1"/>
        <v>4337930.327016389</v>
      </c>
      <c r="F20" s="431"/>
      <c r="G20" s="459">
        <v>2</v>
      </c>
      <c r="H20" s="459">
        <v>13</v>
      </c>
      <c r="I20" s="444">
        <f t="shared" ca="1" si="5"/>
        <v>3619173.5736661982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15079.889890275825</v>
      </c>
      <c r="L20" s="444">
        <f t="shared" ca="1" si="3"/>
        <v>3634253.4635564741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4337930.327016389</v>
      </c>
      <c r="C21" s="447">
        <f t="shared" si="0"/>
        <v>242061.25511260866</v>
      </c>
      <c r="D21" s="447">
        <f ca="1">SUMIF(G:G,14,K:K)</f>
        <v>215279.71311631898</v>
      </c>
      <c r="E21" s="447">
        <f t="shared" ca="1" si="1"/>
        <v>4311148.785020099</v>
      </c>
      <c r="F21" s="431"/>
      <c r="G21" s="459">
        <v>2</v>
      </c>
      <c r="H21" s="459">
        <v>14</v>
      </c>
      <c r="I21" s="444">
        <f t="shared" ca="1" si="5"/>
        <v>3634253.4635564741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15142.72276481864</v>
      </c>
      <c r="L21" s="444">
        <f t="shared" ca="1" si="3"/>
        <v>3649396.1863212925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4311148.785020099</v>
      </c>
      <c r="C22" s="447">
        <f t="shared" si="0"/>
        <v>242061.25511260866</v>
      </c>
      <c r="D22" s="447">
        <f ca="1">SUMIF(G:G,15,K:K)</f>
        <v>213909.5185995893</v>
      </c>
      <c r="E22" s="447">
        <f t="shared" ca="1" si="1"/>
        <v>4282997.0485070795</v>
      </c>
      <c r="F22" s="431"/>
      <c r="G22" s="459">
        <v>2</v>
      </c>
      <c r="H22" s="459">
        <v>15</v>
      </c>
      <c r="I22" s="444">
        <f t="shared" ca="1" si="5"/>
        <v>3649396.1863212925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15205.817443005386</v>
      </c>
      <c r="L22" s="444">
        <f t="shared" ca="1" si="3"/>
        <v>3664602.0037642978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4282997.0485070795</v>
      </c>
      <c r="C23" s="447">
        <f t="shared" si="0"/>
        <v>242061.25511260866</v>
      </c>
      <c r="D23" s="447">
        <f ca="1">SUMIF(G:G,16,K:K)</f>
        <v>212469.22233091661</v>
      </c>
      <c r="E23" s="447">
        <f t="shared" ca="1" si="1"/>
        <v>4253405.0157253873</v>
      </c>
      <c r="F23" s="431"/>
      <c r="G23" s="459">
        <v>2</v>
      </c>
      <c r="H23" s="459">
        <v>16</v>
      </c>
      <c r="I23" s="444">
        <f t="shared" ca="1" si="5"/>
        <v>3664602.0037642978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15269.175015684574</v>
      </c>
      <c r="L23" s="444">
        <f t="shared" ca="1" si="3"/>
        <v>3679871.1787799825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4253405.0157253873</v>
      </c>
      <c r="C24" s="447">
        <f t="shared" si="0"/>
        <v>242061.25511260866</v>
      </c>
      <c r="D24" s="447">
        <f ca="1">SUMIF(G:G,17,K:K)</f>
        <v>210955.23777162659</v>
      </c>
      <c r="E24" s="447">
        <f t="shared" ca="1" si="1"/>
        <v>4222298.9983844049</v>
      </c>
      <c r="F24" s="431"/>
      <c r="G24" s="459">
        <v>2</v>
      </c>
      <c r="H24" s="459">
        <v>17</v>
      </c>
      <c r="I24" s="444">
        <f t="shared" ca="1" si="5"/>
        <v>3679871.1787799825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15332.796578249929</v>
      </c>
      <c r="L24" s="444">
        <f t="shared" ca="1" si="3"/>
        <v>3695203.9753582324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4222298.9983844049</v>
      </c>
      <c r="C25" s="447">
        <f t="shared" si="0"/>
        <v>242061.25511260866</v>
      </c>
      <c r="D25" s="447">
        <f ca="1">SUMIF(G:G,18,K:K)</f>
        <v>209363.79488891969</v>
      </c>
      <c r="E25" s="447">
        <f t="shared" ca="1" si="1"/>
        <v>4189601.5381607157</v>
      </c>
      <c r="F25" s="431"/>
      <c r="G25" s="459">
        <v>2</v>
      </c>
      <c r="H25" s="459">
        <v>18</v>
      </c>
      <c r="I25" s="444">
        <f t="shared" ca="1" si="5"/>
        <v>3695203.9753582324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15396.683230659301</v>
      </c>
      <c r="L25" s="444">
        <f t="shared" ca="1" si="3"/>
        <v>3710600.6585888918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4189601.5381607157</v>
      </c>
      <c r="C26" s="447">
        <f t="shared" si="0"/>
        <v>242061.25511260866</v>
      </c>
      <c r="D26" s="447">
        <f ca="1">SUMIF(G:G,19,K:K)</f>
        <v>207690.93076796317</v>
      </c>
      <c r="E26" s="447">
        <f t="shared" ca="1" si="1"/>
        <v>4155231.2138160705</v>
      </c>
      <c r="F26" s="431"/>
      <c r="G26" s="459">
        <v>2</v>
      </c>
      <c r="H26" s="459">
        <v>19</v>
      </c>
      <c r="I26" s="444">
        <f t="shared" ca="1" si="5"/>
        <v>3710600.6585888918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15460.836077453716</v>
      </c>
      <c r="L26" s="444">
        <f t="shared" ca="1" si="3"/>
        <v>3726061.4946663454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4155231.2138160705</v>
      </c>
      <c r="C27" s="447">
        <f t="shared" si="0"/>
        <v>242061.25511260866</v>
      </c>
      <c r="D27" s="447">
        <f ca="1">SUMIF(G:G,20,K:K)</f>
        <v>205932.47974368025</v>
      </c>
      <c r="E27" s="447">
        <f t="shared" ca="1" si="1"/>
        <v>4119102.4384471425</v>
      </c>
      <c r="F27" s="431"/>
      <c r="G27" s="459">
        <v>2</v>
      </c>
      <c r="H27" s="459">
        <v>20</v>
      </c>
      <c r="I27" s="444">
        <f t="shared" ca="1" si="5"/>
        <v>3726061.4946663454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15525.256227776439</v>
      </c>
      <c r="L27" s="444">
        <f t="shared" ca="1" si="3"/>
        <v>3741586.7508941218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4119102.4384471425</v>
      </c>
      <c r="C28" s="447">
        <f t="shared" si="0"/>
        <v>242061.25511260866</v>
      </c>
      <c r="D28" s="447">
        <f ca="1">SUMIF(G:G,21,K:K)</f>
        <v>204084.06302766295</v>
      </c>
      <c r="E28" s="447">
        <f t="shared" ca="1" si="1"/>
        <v>4081125.2463621972</v>
      </c>
      <c r="F28" s="431"/>
      <c r="G28" s="459">
        <v>2</v>
      </c>
      <c r="H28" s="459">
        <v>21</v>
      </c>
      <c r="I28" s="444">
        <f t="shared" ca="1" si="5"/>
        <v>3741586.7508941218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15589.944795392175</v>
      </c>
      <c r="L28" s="444">
        <f t="shared" ca="1" si="3"/>
        <v>3757176.6956895138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4081125.2463621972</v>
      </c>
      <c r="C29" s="447">
        <f t="shared" si="0"/>
        <v>242061.25511260866</v>
      </c>
      <c r="D29" s="447">
        <f ca="1">SUMIF(G:G,22,K:K)</f>
        <v>202141.07780437788</v>
      </c>
      <c r="E29" s="447">
        <f t="shared" ca="1" si="1"/>
        <v>4041205.0690539661</v>
      </c>
      <c r="F29" s="431"/>
      <c r="G29" s="459">
        <v>2</v>
      </c>
      <c r="H29" s="459">
        <v>22</v>
      </c>
      <c r="I29" s="444">
        <f t="shared" ca="1" si="5"/>
        <v>3757176.6956895138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15654.902898706308</v>
      </c>
      <c r="L29" s="444">
        <f t="shared" ca="1" si="3"/>
        <v>3772831.5985882203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4041205.0690539661</v>
      </c>
      <c r="C30" s="447">
        <f t="shared" si="0"/>
        <v>242061.25511260866</v>
      </c>
      <c r="D30" s="447">
        <f ca="1">SUMIF(G:G,23,K:K)</f>
        <v>200098.68576951337</v>
      </c>
      <c r="E30" s="447">
        <f t="shared" ca="1" si="1"/>
        <v>3999242.4997108709</v>
      </c>
      <c r="F30" s="431"/>
      <c r="G30" s="459">
        <v>2</v>
      </c>
      <c r="H30" s="459">
        <v>23</v>
      </c>
      <c r="I30" s="444">
        <f t="shared" ca="1" si="5"/>
        <v>3772831.5985882203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15720.131660784249</v>
      </c>
      <c r="L30" s="444">
        <f t="shared" ca="1" si="3"/>
        <v>3788551.7302490044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3999242.4997108709</v>
      </c>
      <c r="C31" s="447">
        <f t="shared" si="0"/>
        <v>242061.25511260866</v>
      </c>
      <c r="D31" s="447">
        <f ca="1">SUMIF(G:G,24,K:K)</f>
        <v>197951.80108192662</v>
      </c>
      <c r="E31" s="447">
        <f t="shared" ca="1" si="1"/>
        <v>3955133.0456801886</v>
      </c>
      <c r="F31" s="431"/>
      <c r="G31" s="459">
        <v>2</v>
      </c>
      <c r="H31" s="459">
        <v>24</v>
      </c>
      <c r="I31" s="444">
        <f t="shared" ca="1" si="5"/>
        <v>3788551.7302490044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15785.63220937085</v>
      </c>
      <c r="L31" s="444">
        <f t="shared" ca="1" si="3"/>
        <v>3804337.3624583753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3955133.0456801886</v>
      </c>
      <c r="C32" s="447">
        <f t="shared" si="0"/>
        <v>242061.25511260866</v>
      </c>
      <c r="D32" s="447">
        <f ca="1">SUMIF(G:G,25,K:K)</f>
        <v>195695.0776991898</v>
      </c>
      <c r="E32" s="447">
        <f t="shared" ca="1" si="1"/>
        <v>3908766.8682667697</v>
      </c>
      <c r="F32" s="431"/>
      <c r="G32" s="459">
        <v>3</v>
      </c>
      <c r="H32" s="459">
        <v>25</v>
      </c>
      <c r="I32" s="444">
        <f t="shared" ca="1" si="5"/>
        <v>3804337.3624583753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15851.405676909897</v>
      </c>
      <c r="L32" s="444">
        <f t="shared" ca="1" si="3"/>
        <v>3820188.768135285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3908766.8682667697</v>
      </c>
      <c r="C33" s="447">
        <f t="shared" si="0"/>
        <v>242061.25511260866</v>
      </c>
      <c r="D33" s="447">
        <f ca="1">SUMIF(G:G,26,K:K)</f>
        <v>193322.89606519806</v>
      </c>
      <c r="E33" s="447">
        <f t="shared" ca="1" si="1"/>
        <v>3860028.5092193587</v>
      </c>
      <c r="F33" s="431"/>
      <c r="G33" s="459">
        <v>3</v>
      </c>
      <c r="H33" s="459">
        <v>26</v>
      </c>
      <c r="I33" s="444">
        <f t="shared" ca="1" si="5"/>
        <v>3820188.768135285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15917.453200563687</v>
      </c>
      <c r="L33" s="444">
        <f t="shared" ca="1" si="3"/>
        <v>3836106.2213358488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3860028.5092193587</v>
      </c>
      <c r="C34" s="447">
        <f t="shared" si="0"/>
        <v>242061.25511260866</v>
      </c>
      <c r="D34" s="447">
        <f ca="1">SUMIF(G:G,27,K:K)</f>
        <v>190829.34911669104</v>
      </c>
      <c r="E34" s="447">
        <f t="shared" ca="1" si="1"/>
        <v>3808796.6032234407</v>
      </c>
      <c r="F34" s="431"/>
      <c r="G34" s="459">
        <v>3</v>
      </c>
      <c r="H34" s="459">
        <v>27</v>
      </c>
      <c r="I34" s="444">
        <f t="shared" ca="1" si="5"/>
        <v>3836106.2213358488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15983.775922232702</v>
      </c>
      <c r="L34" s="444">
        <f t="shared" ca="1" si="3"/>
        <v>3852089.9972580816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3808796.6032234407</v>
      </c>
      <c r="C35" s="447">
        <f t="shared" si="0"/>
        <v>242061.25511260866</v>
      </c>
      <c r="D35" s="447">
        <f ca="1">SUMIF(G:G,28,K:K)</f>
        <v>188208.2275738412</v>
      </c>
      <c r="E35" s="447">
        <f t="shared" ca="1" si="1"/>
        <v>3754943.5756846736</v>
      </c>
      <c r="F35" s="431"/>
      <c r="G35" s="459">
        <v>3</v>
      </c>
      <c r="H35" s="459">
        <v>28</v>
      </c>
      <c r="I35" s="444">
        <f t="shared" ca="1" si="5"/>
        <v>3852089.9972580816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16050.37498857534</v>
      </c>
      <c r="L35" s="444">
        <f t="shared" ca="1" si="3"/>
        <v>3868140.372246657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3754943.5756846736</v>
      </c>
      <c r="C36" s="447">
        <f t="shared" si="0"/>
        <v>242061.25511260866</v>
      </c>
      <c r="D36" s="447">
        <f ca="1">SUMIF(G:G,29,K:K)</f>
        <v>185453.00447828049</v>
      </c>
      <c r="E36" s="447">
        <f t="shared" ca="1" si="1"/>
        <v>3698335.3250503456</v>
      </c>
      <c r="F36" s="431"/>
      <c r="G36" s="459">
        <v>3</v>
      </c>
      <c r="H36" s="459">
        <v>29</v>
      </c>
      <c r="I36" s="444">
        <f t="shared" ca="1" si="5"/>
        <v>3868140.372246657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16117.251551027737</v>
      </c>
      <c r="L36" s="444">
        <f t="shared" ca="1" si="3"/>
        <v>3884257.6237976849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3698335.3250503456</v>
      </c>
      <c r="C37" s="447">
        <f t="shared" si="0"/>
        <v>242061.25511260866</v>
      </c>
      <c r="D37" s="447">
        <f ca="1">SUMIF(G:G,30,K:K)</f>
        <v>182556.81894006336</v>
      </c>
      <c r="E37" s="447">
        <f t="shared" ca="1" si="1"/>
        <v>3638830.8888778002</v>
      </c>
      <c r="F37" s="431"/>
      <c r="G37" s="459">
        <v>3</v>
      </c>
      <c r="H37" s="459">
        <v>30</v>
      </c>
      <c r="I37" s="444">
        <f t="shared" ca="1" si="5"/>
        <v>3884257.6237976849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16184.406765823685</v>
      </c>
      <c r="L37" s="444">
        <f t="shared" ca="1" si="3"/>
        <v>3900442.0305635086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3638830.8888778002</v>
      </c>
      <c r="C38" s="447">
        <f t="shared" si="0"/>
        <v>242061.25511260866</v>
      </c>
      <c r="D38" s="447">
        <f ca="1">SUMIF(G:G,31,K:K)</f>
        <v>179512.45905309339</v>
      </c>
      <c r="E38" s="447">
        <f t="shared" ca="1" si="1"/>
        <v>3576282.0928182853</v>
      </c>
      <c r="F38" s="431"/>
      <c r="G38" s="459">
        <v>3</v>
      </c>
      <c r="H38" s="459">
        <v>31</v>
      </c>
      <c r="I38" s="444">
        <f t="shared" ca="1" si="5"/>
        <v>3900442.0305635086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16251.841794014619</v>
      </c>
      <c r="L38" s="444">
        <f t="shared" ca="1" si="3"/>
        <v>3916693.8723575231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3576282.0928182853</v>
      </c>
      <c r="C39" s="447">
        <f t="shared" si="0"/>
        <v>242061.25511260866</v>
      </c>
      <c r="D39" s="447">
        <f ca="1">SUMIF(G:G,32,K:K)</f>
        <v>176312.34393647098</v>
      </c>
      <c r="E39" s="447">
        <f t="shared" ca="1" si="1"/>
        <v>3510533.1816421472</v>
      </c>
      <c r="F39" s="431"/>
      <c r="G39" s="459">
        <v>3</v>
      </c>
      <c r="H39" s="459">
        <v>32</v>
      </c>
      <c r="I39" s="444">
        <f t="shared" ca="1" si="5"/>
        <v>3916693.8723575231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16319.55780148968</v>
      </c>
      <c r="L39" s="444">
        <f t="shared" ca="1" si="3"/>
        <v>3933013.4301590128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3510533.1816421472</v>
      </c>
      <c r="C40" s="447">
        <f t="shared" si="0"/>
        <v>242061.25511260866</v>
      </c>
      <c r="D40" s="447">
        <f ca="1">SUMIF(G:G,33,K:K)</f>
        <v>172948.50485704216</v>
      </c>
      <c r="E40" s="447">
        <f t="shared" ca="1" si="1"/>
        <v>3441420.4313865812</v>
      </c>
      <c r="F40" s="431"/>
      <c r="G40" s="459">
        <v>3</v>
      </c>
      <c r="H40" s="459">
        <v>33</v>
      </c>
      <c r="I40" s="444">
        <f t="shared" ca="1" si="5"/>
        <v>3933013.4301590128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16387.555958995883</v>
      </c>
      <c r="L40" s="444">
        <f t="shared" ca="1" si="3"/>
        <v>3949400.9861180088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3441420.4313865812</v>
      </c>
      <c r="C41" s="447">
        <f t="shared" si="0"/>
        <v>242061.25511260866</v>
      </c>
      <c r="D41" s="447">
        <f ca="1">SUMIF(G:G,34,K:K)</f>
        <v>169412.56538614101</v>
      </c>
      <c r="E41" s="447">
        <f t="shared" ca="1" si="1"/>
        <v>3368771.7416601139</v>
      </c>
      <c r="F41" s="431"/>
      <c r="G41" s="459">
        <v>3</v>
      </c>
      <c r="H41" s="459">
        <v>34</v>
      </c>
      <c r="I41" s="444">
        <f t="shared" ca="1" si="5"/>
        <v>3949400.9861180088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16455.837442158369</v>
      </c>
      <c r="L41" s="444">
        <f t="shared" ca="1" si="3"/>
        <v>3965856.8235601671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3368771.7416601139</v>
      </c>
      <c r="C42" s="447">
        <f t="shared" si="0"/>
        <v>242061.25511260866</v>
      </c>
      <c r="D42" s="447">
        <f ca="1">SUMIF(G:G,35,K:K)</f>
        <v>165695.7205411137</v>
      </c>
      <c r="E42" s="447">
        <f t="shared" ca="1" si="1"/>
        <v>3292406.207088619</v>
      </c>
      <c r="F42" s="431"/>
      <c r="G42" s="459">
        <v>3</v>
      </c>
      <c r="H42" s="459">
        <v>35</v>
      </c>
      <c r="I42" s="444">
        <f t="shared" ca="1" si="5"/>
        <v>3965856.8235601671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16524.403431500697</v>
      </c>
      <c r="L42" s="444">
        <f t="shared" ca="1" si="3"/>
        <v>3982381.2269916679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3292406.207088619</v>
      </c>
      <c r="C43" s="447">
        <f t="shared" si="0"/>
        <v>242061.25511260866</v>
      </c>
      <c r="D43" s="447">
        <f ca="1">SUMIF(G:G,36,K:K)</f>
        <v>161788.7148596828</v>
      </c>
      <c r="E43" s="447">
        <f t="shared" ca="1" si="1"/>
        <v>3212133.6668356932</v>
      </c>
      <c r="F43" s="431"/>
      <c r="G43" s="459">
        <v>3</v>
      </c>
      <c r="H43" s="459">
        <v>36</v>
      </c>
      <c r="I43" s="444">
        <f t="shared" ca="1" si="5"/>
        <v>3982381.2269916679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16593.255112465282</v>
      </c>
      <c r="L43" s="444">
        <f t="shared" ca="1" si="3"/>
        <v>3998974.4821041333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3212133.6668356932</v>
      </c>
      <c r="C44" s="447">
        <f t="shared" si="0"/>
        <v>242061.25511260866</v>
      </c>
      <c r="D44" s="447">
        <f ca="1">SUMIF(G:G,37,K:K)</f>
        <v>157681.81935255518</v>
      </c>
      <c r="E44" s="447">
        <f t="shared" ca="1" si="1"/>
        <v>3127754.2310756398</v>
      </c>
      <c r="F44" s="431"/>
      <c r="G44" s="459">
        <v>4</v>
      </c>
      <c r="H44" s="459">
        <v>37</v>
      </c>
      <c r="I44" s="444">
        <f t="shared" ca="1" si="5"/>
        <v>3998974.4821041333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16662.39367543389</v>
      </c>
      <c r="L44" s="444">
        <f t="shared" ca="1" si="3"/>
        <v>4015636.8757795673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3127754.2310756398</v>
      </c>
      <c r="C45" s="447">
        <f t="shared" si="0"/>
        <v>242061.25511260866</v>
      </c>
      <c r="D45" s="447">
        <f ca="1">SUMIF(G:G,38,K:K)</f>
        <v>153364.80727688095</v>
      </c>
      <c r="E45" s="447">
        <f t="shared" ca="1" si="1"/>
        <v>3039057.7832399118</v>
      </c>
      <c r="F45" s="431"/>
      <c r="G45" s="459">
        <v>4</v>
      </c>
      <c r="H45" s="459">
        <v>38</v>
      </c>
      <c r="I45" s="444">
        <f t="shared" ca="1" si="5"/>
        <v>4015636.8757795673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16731.820315748198</v>
      </c>
      <c r="L45" s="444">
        <f t="shared" ca="1" si="3"/>
        <v>4032368.6960953153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3039057.7832399118</v>
      </c>
      <c r="C46" s="447">
        <f t="shared" si="0"/>
        <v>242061.25511260866</v>
      </c>
      <c r="D46" s="447">
        <f ca="1">SUMIF(G:G,39,K:K)</f>
        <v>148826.92867023681</v>
      </c>
      <c r="E46" s="447">
        <f t="shared" ca="1" si="1"/>
        <v>2945823.4567975402</v>
      </c>
      <c r="F46" s="431"/>
      <c r="G46" s="459">
        <v>4</v>
      </c>
      <c r="H46" s="459">
        <v>39</v>
      </c>
      <c r="I46" s="444">
        <f t="shared" ca="1" si="5"/>
        <v>4032368.6960953153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16801.536233730483</v>
      </c>
      <c r="L46" s="444">
        <f t="shared" ca="1" si="3"/>
        <v>4049170.2323290459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2945823.4567975402</v>
      </c>
      <c r="C47" s="447">
        <f t="shared" si="0"/>
        <v>242061.25511260866</v>
      </c>
      <c r="D47" s="447">
        <f ca="1">SUMIF(G:G,40,K:K)</f>
        <v>144056.88358171986</v>
      </c>
      <c r="E47" s="447">
        <f t="shared" ca="1" si="1"/>
        <v>2847819.0852666511</v>
      </c>
      <c r="F47" s="431"/>
      <c r="G47" s="459">
        <v>4</v>
      </c>
      <c r="H47" s="459">
        <v>40</v>
      </c>
      <c r="I47" s="444">
        <f t="shared" ca="1" si="5"/>
        <v>4049170.2323290459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16871.542634704358</v>
      </c>
      <c r="L47" s="444">
        <f t="shared" ca="1" si="3"/>
        <v>4066041.77496375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2847819.0852666511</v>
      </c>
      <c r="C48" s="447">
        <f t="shared" si="0"/>
        <v>242061.25511260866</v>
      </c>
      <c r="D48" s="447">
        <f ca="1">SUMIF(G:G,41,K:K)</f>
        <v>139042.79393349297</v>
      </c>
      <c r="E48" s="447">
        <f t="shared" ca="1" si="1"/>
        <v>2744800.6240875358</v>
      </c>
      <c r="F48" s="431"/>
      <c r="G48" s="459">
        <v>4</v>
      </c>
      <c r="H48" s="459">
        <v>41</v>
      </c>
      <c r="I48" s="444">
        <f t="shared" ca="1" si="5"/>
        <v>4066041.77496375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16941.840729015625</v>
      </c>
      <c r="L48" s="444">
        <f t="shared" ca="1" si="3"/>
        <v>4082983.6156927655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2744800.6240875358</v>
      </c>
      <c r="C49" s="447">
        <f t="shared" si="0"/>
        <v>242061.25511260866</v>
      </c>
      <c r="D49" s="447">
        <f ca="1">SUMIF(G:G,42,K:K)</f>
        <v>133772.17394271362</v>
      </c>
      <c r="E49" s="447">
        <f t="shared" ca="1" si="1"/>
        <v>2636511.5429176404</v>
      </c>
      <c r="F49" s="431"/>
      <c r="G49" s="459">
        <v>4</v>
      </c>
      <c r="H49" s="459">
        <v>42</v>
      </c>
      <c r="I49" s="444">
        <f t="shared" ca="1" si="5"/>
        <v>4082983.6156927655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17012.431732053188</v>
      </c>
      <c r="L49" s="444">
        <f t="shared" ca="1" si="3"/>
        <v>4099996.0474248189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2636511.5429176404</v>
      </c>
      <c r="C50" s="447">
        <f t="shared" si="0"/>
        <v>242061.25511260866</v>
      </c>
      <c r="D50" s="447">
        <f ca="1">SUMIF(G:G,43,K:K)</f>
        <v>128231.89903019257</v>
      </c>
      <c r="E50" s="447">
        <f t="shared" ca="1" si="1"/>
        <v>2522682.1868352247</v>
      </c>
      <c r="F50" s="431"/>
      <c r="G50" s="459">
        <v>4</v>
      </c>
      <c r="H50" s="459">
        <v>43</v>
      </c>
      <c r="I50" s="444">
        <f t="shared" ca="1" si="5"/>
        <v>4099996.0474248189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17083.316864270077</v>
      </c>
      <c r="L50" s="444">
        <f t="shared" ca="1" si="3"/>
        <v>4117079.3642890891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2522682.1868352247</v>
      </c>
      <c r="C51" s="447">
        <f t="shared" si="0"/>
        <v>242061.25511260866</v>
      </c>
      <c r="D51" s="447">
        <f ca="1">SUMIF(G:G,44,K:K)</f>
        <v>122408.17313836042</v>
      </c>
      <c r="E51" s="447">
        <f t="shared" ca="1" si="1"/>
        <v>2403029.1048609763</v>
      </c>
      <c r="F51" s="431"/>
      <c r="G51" s="459">
        <v>4</v>
      </c>
      <c r="H51" s="459">
        <v>44</v>
      </c>
      <c r="I51" s="444">
        <f t="shared" ca="1" si="5"/>
        <v>4117079.3642890891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17154.49735120454</v>
      </c>
      <c r="L51" s="444">
        <f t="shared" ca="1" si="3"/>
        <v>4134233.8616402936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2403029.1048609763</v>
      </c>
      <c r="C52" s="447">
        <f t="shared" si="0"/>
        <v>242061.25511260866</v>
      </c>
      <c r="D52" s="447">
        <f ca="1">SUMIF(G:G,45,K:K)</f>
        <v>116286.49437715921</v>
      </c>
      <c r="E52" s="447">
        <f t="shared" ca="1" si="1"/>
        <v>2277254.3441255265</v>
      </c>
      <c r="F52" s="431"/>
      <c r="G52" s="459">
        <v>4</v>
      </c>
      <c r="H52" s="459">
        <v>45</v>
      </c>
      <c r="I52" s="444">
        <f t="shared" ca="1" si="5"/>
        <v>4134233.8616402936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17225.974423501222</v>
      </c>
      <c r="L52" s="444">
        <f t="shared" ca="1" si="3"/>
        <v>4151459.8360637948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2277254.3441255265</v>
      </c>
      <c r="C53" s="447">
        <f t="shared" si="0"/>
        <v>242061.25511260866</v>
      </c>
      <c r="D53" s="447">
        <f ca="1">SUMIF(G:G,46,K:K)</f>
        <v>109851.61891231264</v>
      </c>
      <c r="E53" s="447">
        <f t="shared" ca="1" si="1"/>
        <v>2145044.7079252303</v>
      </c>
      <c r="F53" s="431"/>
      <c r="G53" s="459">
        <v>4</v>
      </c>
      <c r="H53" s="459">
        <v>46</v>
      </c>
      <c r="I53" s="444">
        <f t="shared" ca="1" si="5"/>
        <v>4151459.8360637948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17297.749316932477</v>
      </c>
      <c r="L53" s="444">
        <f t="shared" ca="1" si="3"/>
        <v>4168757.5853807274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2145044.7079252303</v>
      </c>
      <c r="C54" s="447">
        <f t="shared" si="0"/>
        <v>242061.25511260866</v>
      </c>
      <c r="D54" s="447">
        <f ca="1">SUMIF(G:G,47,K:K)</f>
        <v>103087.52300605194</v>
      </c>
      <c r="E54" s="447">
        <f t="shared" ca="1" si="1"/>
        <v>2006070.9758186736</v>
      </c>
      <c r="F54" s="431"/>
      <c r="G54" s="459">
        <v>4</v>
      </c>
      <c r="H54" s="459">
        <v>47</v>
      </c>
      <c r="I54" s="444">
        <f t="shared" ca="1" si="5"/>
        <v>4168757.5853807274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17369.823272419697</v>
      </c>
      <c r="L54" s="444">
        <f t="shared" ca="1" si="3"/>
        <v>4186127.4086531471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2006070.9758186736</v>
      </c>
      <c r="C55" s="447">
        <f t="shared" si="0"/>
        <v>242061.25511260866</v>
      </c>
      <c r="D55" s="447">
        <f ca="1">SUMIF(G:G,48,K:K)</f>
        <v>95977.363115772983</v>
      </c>
      <c r="E55" s="447">
        <f t="shared" ca="1" si="1"/>
        <v>1859987.083821838</v>
      </c>
      <c r="F55" s="431"/>
      <c r="G55" s="459">
        <v>4</v>
      </c>
      <c r="H55" s="459">
        <v>48</v>
      </c>
      <c r="I55" s="444">
        <f t="shared" ca="1" si="5"/>
        <v>4186127.4086531471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17442.197536054777</v>
      </c>
      <c r="L55" s="444">
        <f t="shared" ca="1" si="3"/>
        <v>4203569.6061892016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1859987.083821838</v>
      </c>
      <c r="C56" s="447">
        <f t="shared" si="0"/>
        <v>242061.25511260866</v>
      </c>
      <c r="D56" s="447">
        <f ca="1">SUMIF(G:G,49,K:K)</f>
        <v>88503.433951264757</v>
      </c>
      <c r="E56" s="447">
        <f t="shared" ca="1" si="1"/>
        <v>1706429.2626604941</v>
      </c>
      <c r="F56" s="431"/>
      <c r="G56" s="459">
        <f>G55+1</f>
        <v>5</v>
      </c>
      <c r="H56" s="459">
        <v>49</v>
      </c>
      <c r="I56" s="444">
        <f t="shared" ca="1" si="5"/>
        <v>4203569.6061892016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17514.873359121673</v>
      </c>
      <c r="L56" s="444">
        <f t="shared" ca="1" si="3"/>
        <v>4221084.479548323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1706429.2626604941</v>
      </c>
      <c r="C57" s="447">
        <f t="shared" si="0"/>
        <v>242061.25511260866</v>
      </c>
      <c r="D57" s="447">
        <f ca="1">SUMIF(G:G,50,K:K)</f>
        <v>80647.124386066658</v>
      </c>
      <c r="E57" s="447">
        <f t="shared" ca="1" si="1"/>
        <v>1545015.131933952</v>
      </c>
      <c r="F57" s="431"/>
      <c r="G57" s="459">
        <f t="shared" ref="G57:G67" si="8">G56</f>
        <v>5</v>
      </c>
      <c r="H57" s="459">
        <v>50</v>
      </c>
      <c r="I57" s="444">
        <f t="shared" ca="1" si="5"/>
        <v>4221084.479548323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17587.851998118011</v>
      </c>
      <c r="L57" s="444">
        <f t="shared" ca="1" si="3"/>
        <v>4238672.3315464407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1545015.131933952</v>
      </c>
      <c r="C58" s="447">
        <f t="shared" si="0"/>
        <v>242061.25511260866</v>
      </c>
      <c r="D58" s="447">
        <f ca="1">SUMIF(G:G,51,K:K)</f>
        <v>72388.87111316662</v>
      </c>
      <c r="E58" s="447">
        <f t="shared" ca="1" si="1"/>
        <v>1375342.74793451</v>
      </c>
      <c r="F58" s="431"/>
      <c r="G58" s="459">
        <f t="shared" si="8"/>
        <v>5</v>
      </c>
      <c r="H58" s="459">
        <v>51</v>
      </c>
      <c r="I58" s="444">
        <f t="shared" ca="1" si="5"/>
        <v>4238672.3315464407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17661.134714776836</v>
      </c>
      <c r="L58" s="444">
        <f t="shared" ca="1" si="3"/>
        <v>4256333.4662612174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1375342.74793451</v>
      </c>
      <c r="C59" s="447">
        <f t="shared" si="0"/>
        <v>242061.25511260866</v>
      </c>
      <c r="D59" s="447">
        <f ca="1">SUMIF(G:G,52,K:K)</f>
        <v>63708.109929636994</v>
      </c>
      <c r="E59" s="447">
        <f t="shared" ca="1" si="1"/>
        <v>1196989.6027515384</v>
      </c>
      <c r="F59" s="431"/>
      <c r="G59" s="459">
        <f t="shared" si="8"/>
        <v>5</v>
      </c>
      <c r="H59" s="459">
        <v>52</v>
      </c>
      <c r="I59" s="444">
        <f t="shared" ca="1" si="5"/>
        <v>4256333.4662612174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17734.722776088405</v>
      </c>
      <c r="L59" s="444">
        <f t="shared" ca="1" si="3"/>
        <v>4274068.1890373062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1196989.6027515384</v>
      </c>
      <c r="C60" s="447">
        <f t="shared" si="0"/>
        <v>242061.25511260866</v>
      </c>
      <c r="D60" s="447">
        <f ca="1">SUMIF(G:G,53,K:K)</f>
        <v>54583.224528899889</v>
      </c>
      <c r="E60" s="447">
        <f t="shared" ca="1" si="1"/>
        <v>1009511.5721678296</v>
      </c>
      <c r="F60" s="431"/>
      <c r="G60" s="459">
        <f t="shared" si="8"/>
        <v>5</v>
      </c>
      <c r="H60" s="459">
        <v>53</v>
      </c>
      <c r="I60" s="444">
        <f t="shared" ca="1" si="5"/>
        <v>4274068.1890373062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17808.61745432211</v>
      </c>
      <c r="L60" s="444">
        <f t="shared" ca="1" si="3"/>
        <v>4291876.8064916283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1009511.5721678296</v>
      </c>
      <c r="C61" s="447">
        <f t="shared" si="0"/>
        <v>242061.25511260866</v>
      </c>
      <c r="D61" s="447">
        <f ca="1">SUMIF(G:G,54,K:K)</f>
        <v>44991.492673107721</v>
      </c>
      <c r="E61" s="447">
        <f t="shared" ca="1" si="1"/>
        <v>812441.80972832872</v>
      </c>
      <c r="F61" s="431"/>
      <c r="G61" s="459">
        <f t="shared" si="8"/>
        <v>5</v>
      </c>
      <c r="H61" s="459">
        <v>54</v>
      </c>
      <c r="I61" s="444">
        <f t="shared" ca="1" si="5"/>
        <v>4291876.8064916283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17882.820027048452</v>
      </c>
      <c r="L61" s="444">
        <f t="shared" ca="1" si="3"/>
        <v>4309759.626518677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812441.80972832872</v>
      </c>
      <c r="C62" s="447">
        <f t="shared" si="0"/>
        <v>242061.25511260866</v>
      </c>
      <c r="D62" s="447">
        <f ca="1">SUMIF(G:G,55,K:K)</f>
        <v>34909.02961160057</v>
      </c>
      <c r="E62" s="447">
        <f t="shared" ca="1" si="1"/>
        <v>605289.58422732062</v>
      </c>
      <c r="F62" s="431"/>
      <c r="G62" s="459">
        <f t="shared" si="8"/>
        <v>5</v>
      </c>
      <c r="H62" s="459">
        <v>55</v>
      </c>
      <c r="I62" s="444">
        <f t="shared" ca="1" si="5"/>
        <v>4309759.626518677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17957.331777161155</v>
      </c>
      <c r="L62" s="444">
        <f t="shared" ca="1" si="3"/>
        <v>4327716.958295838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605289.58422732062</v>
      </c>
      <c r="C63" s="447">
        <f t="shared" si="0"/>
        <v>242061.25511260866</v>
      </c>
      <c r="D63" s="447">
        <f ca="1">SUMIF(G:G,56,K:K)</f>
        <v>24310.728604544242</v>
      </c>
      <c r="E63" s="447">
        <f t="shared" ca="1" si="1"/>
        <v>387539.05771925621</v>
      </c>
      <c r="F63" s="431"/>
      <c r="G63" s="459">
        <f t="shared" si="8"/>
        <v>5</v>
      </c>
      <c r="H63" s="459">
        <v>56</v>
      </c>
      <c r="I63" s="444">
        <f t="shared" ca="1" si="5"/>
        <v>4327716.958295838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18032.153992899326</v>
      </c>
      <c r="L63" s="444">
        <f t="shared" ca="1" si="3"/>
        <v>4345749.1122887377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387539.05771925621</v>
      </c>
      <c r="C64" s="447">
        <f t="shared" si="0"/>
        <v>242061.25511260866</v>
      </c>
      <c r="D64" s="447">
        <f ca="1">SUMIF(G:G,57,K:K)</f>
        <v>13170.198403645018</v>
      </c>
      <c r="E64" s="447">
        <f t="shared" ca="1" si="1"/>
        <v>158648.00101029256</v>
      </c>
      <c r="F64" s="431"/>
      <c r="G64" s="459">
        <f t="shared" si="8"/>
        <v>5</v>
      </c>
      <c r="H64" s="459">
        <v>57</v>
      </c>
      <c r="I64" s="444">
        <f t="shared" ca="1" si="5"/>
        <v>4345749.1122887377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18107.287967869739</v>
      </c>
      <c r="L64" s="444">
        <f t="shared" ca="1" si="3"/>
        <v>4363856.4002566077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158648.00101029256</v>
      </c>
      <c r="C65" s="447">
        <f t="shared" si="0"/>
        <v>242061.25511260866</v>
      </c>
      <c r="D65" s="447">
        <f ca="1">SUMIF(G:G,58,K:K)</f>
        <v>1459.6975342590197</v>
      </c>
      <c r="E65" s="447">
        <f t="shared" ca="1" si="1"/>
        <v>-81953.556568057087</v>
      </c>
      <c r="F65" s="431"/>
      <c r="G65" s="459">
        <f t="shared" si="8"/>
        <v>5</v>
      </c>
      <c r="H65" s="459">
        <v>58</v>
      </c>
      <c r="I65" s="444">
        <f t="shared" ca="1" si="5"/>
        <v>4363856.4002566077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18182.735001069199</v>
      </c>
      <c r="L65" s="444">
        <f t="shared" ca="1" si="3"/>
        <v>4382039.1352576772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-81953.556568057087</v>
      </c>
      <c r="C66" s="447">
        <f t="shared" si="0"/>
        <v>242061.25511260866</v>
      </c>
      <c r="D66" s="447">
        <f ca="1">SUMIF(G:G,59,K:K)</f>
        <v>-10849.934784750452</v>
      </c>
      <c r="E66" s="447">
        <f t="shared" ca="1" si="1"/>
        <v>-334864.74646541622</v>
      </c>
      <c r="F66" s="431"/>
      <c r="G66" s="459">
        <f t="shared" si="8"/>
        <v>5</v>
      </c>
      <c r="H66" s="459">
        <v>59</v>
      </c>
      <c r="I66" s="444">
        <f t="shared" ca="1" si="5"/>
        <v>4382039.1352576772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18258.496396906987</v>
      </c>
      <c r="L66" s="444">
        <f t="shared" ca="1" si="3"/>
        <v>4400297.6316545838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-334864.74646541622</v>
      </c>
      <c r="C67" s="447">
        <f t="shared" si="0"/>
        <v>242061.25511260866</v>
      </c>
      <c r="D67" s="447">
        <f t="shared" ref="D67:D71" ca="1" si="9">SUMIF(G:G,60,K:K)</f>
        <v>-23789.351255426773</v>
      </c>
      <c r="E67" s="447">
        <f t="shared" ca="1" si="1"/>
        <v>-600715.35283345159</v>
      </c>
      <c r="F67" s="431"/>
      <c r="G67" s="459">
        <f t="shared" si="8"/>
        <v>5</v>
      </c>
      <c r="H67" s="459">
        <v>60</v>
      </c>
      <c r="I67" s="444">
        <f t="shared" ca="1" si="5"/>
        <v>4400297.6316545838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18334.573465227433</v>
      </c>
      <c r="L67" s="444">
        <f t="shared" ca="1" si="3"/>
        <v>4418632.205119811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-600715.35283345159</v>
      </c>
      <c r="C68" s="447">
        <f t="shared" si="0"/>
        <v>242061.25511260866</v>
      </c>
      <c r="D68" s="447">
        <f t="shared" ca="1" si="9"/>
        <v>-23789.351255426773</v>
      </c>
      <c r="E68" s="447">
        <f t="shared" ca="1" si="1"/>
        <v>-866565.95920148701</v>
      </c>
      <c r="F68" s="431"/>
      <c r="G68" s="459">
        <f>G67+1</f>
        <v>6</v>
      </c>
      <c r="H68" s="459">
        <v>61</v>
      </c>
      <c r="I68" s="444">
        <f t="shared" ca="1" si="5"/>
        <v>4418632.205119811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18410.967521332546</v>
      </c>
      <c r="L68" s="444">
        <f t="shared" ca="1" si="3"/>
        <v>4437043.1726411432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-866565.95920148701</v>
      </c>
      <c r="C69" s="447">
        <f t="shared" si="0"/>
        <v>242061.25511260866</v>
      </c>
      <c r="D69" s="447">
        <f t="shared" ca="1" si="9"/>
        <v>-23789.351255426773</v>
      </c>
      <c r="E69" s="447">
        <f t="shared" ca="1" si="1"/>
        <v>-1132416.5655695226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4437043.1726411432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18487.679886004764</v>
      </c>
      <c r="L69" s="444">
        <f t="shared" ca="1" si="3"/>
        <v>4455530.8525271481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-1132416.5655695226</v>
      </c>
      <c r="C70" s="447">
        <f t="shared" si="0"/>
        <v>242061.25511260866</v>
      </c>
      <c r="D70" s="447">
        <f t="shared" ca="1" si="9"/>
        <v>-23789.351255426773</v>
      </c>
      <c r="E70" s="447">
        <f t="shared" ca="1" si="1"/>
        <v>-1398267.1719375581</v>
      </c>
      <c r="F70" s="431"/>
      <c r="G70" s="459">
        <f t="shared" si="10"/>
        <v>6</v>
      </c>
      <c r="H70" s="459">
        <v>63</v>
      </c>
      <c r="I70" s="444">
        <f t="shared" ca="1" si="5"/>
        <v>4455530.8525271481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18564.711885529785</v>
      </c>
      <c r="L70" s="444">
        <f t="shared" ca="1" si="3"/>
        <v>4474095.5644126777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-1398267.1719375581</v>
      </c>
      <c r="C71" s="447">
        <f t="shared" si="0"/>
        <v>242061.25511260866</v>
      </c>
      <c r="D71" s="447">
        <f t="shared" ca="1" si="9"/>
        <v>-23789.351255426773</v>
      </c>
      <c r="E71" s="447">
        <f t="shared" ca="1" si="1"/>
        <v>-1664117.7783055936</v>
      </c>
      <c r="F71" s="431"/>
      <c r="G71" s="459">
        <f t="shared" si="10"/>
        <v>6</v>
      </c>
      <c r="H71" s="459">
        <v>64</v>
      </c>
      <c r="I71" s="444">
        <f t="shared" ca="1" si="5"/>
        <v>4474095.5644126777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18642.06485171949</v>
      </c>
      <c r="L71" s="444">
        <f t="shared" ca="1" si="3"/>
        <v>4492737.6292643975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4492737.6292643975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18719.740121934989</v>
      </c>
      <c r="L72" s="444">
        <f t="shared" ca="1" si="3"/>
        <v>4511457.3693863321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4511457.3693863321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18797.739039109718</v>
      </c>
      <c r="L73" s="444">
        <f t="shared" ca="1" si="3"/>
        <v>4530255.1084254421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4530255.1084254421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18876.062951772674</v>
      </c>
      <c r="L74" s="444">
        <f t="shared" ca="1" si="3"/>
        <v>4549131.1713772146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4549131.1713772146</v>
      </c>
      <c r="J75" s="444">
        <f t="array" ref="J75">IFERROR(INDEX('Retirement Calculator'!K:K,MATCH('Lorri 401b'!N75,'Retirement Calculator'!A:A,0),0),0)</f>
        <v>21915.671659384057</v>
      </c>
      <c r="K75" s="444">
        <f t="shared" ca="1" si="2"/>
        <v>18863.397915490961</v>
      </c>
      <c r="L75" s="444">
        <f t="shared" ca="1" si="3"/>
        <v>4546078.8976333216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4546078.8976333216</v>
      </c>
      <c r="J76" s="444">
        <f t="array" ref="J76">IFERROR(INDEX('Retirement Calculator'!K:K,MATCH('Lorri 401b'!N76,'Retirement Calculator'!A:A,0),0),0)</f>
        <v>21915.671659384057</v>
      </c>
      <c r="K76" s="444">
        <f t="shared" ca="1" si="2"/>
        <v>18850.68010822474</v>
      </c>
      <c r="L76" s="444">
        <f t="shared" ca="1" si="3"/>
        <v>4543013.9060821626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4543013.9060821626</v>
      </c>
      <c r="J77" s="444">
        <f t="array" ref="J77">IFERROR(INDEX('Retirement Calculator'!K:K,MATCH('Lorri 401b'!N77,'Retirement Calculator'!A:A,0),0),0)</f>
        <v>21915.671659384057</v>
      </c>
      <c r="K77" s="444">
        <f t="shared" ca="1" si="2"/>
        <v>18837.90931009491</v>
      </c>
      <c r="L77" s="444">
        <f t="shared" ca="1" si="3"/>
        <v>4539936.1437328737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4539936.1437328737</v>
      </c>
      <c r="J78" s="444">
        <f t="array" ref="J78">IFERROR(INDEX('Retirement Calculator'!K:K,MATCH('Lorri 401b'!N78,'Retirement Calculator'!A:A,0),0),0)</f>
        <v>21915.671659384057</v>
      </c>
      <c r="K78" s="444">
        <f t="shared" ca="1" si="2"/>
        <v>18825.085300306208</v>
      </c>
      <c r="L78" s="444">
        <f t="shared" ca="1" si="3"/>
        <v>4536845.5573737957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4536845.5573737957</v>
      </c>
      <c r="J79" s="444">
        <f t="array" ref="J79">IFERROR(INDEX('Retirement Calculator'!K:K,MATCH('Lorri 401b'!N79,'Retirement Calculator'!A:A,0),0),0)</f>
        <v>21915.671659384057</v>
      </c>
      <c r="K79" s="444">
        <f t="shared" ca="1" si="2"/>
        <v>18812.207857143381</v>
      </c>
      <c r="L79" s="444">
        <f t="shared" ca="1" si="3"/>
        <v>4533742.0935715549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4533742.0935715549</v>
      </c>
      <c r="J80" s="444">
        <f t="array" ref="J80">IFERROR(INDEX('Retirement Calculator'!K:K,MATCH('Lorri 401b'!N80,'Retirement Calculator'!A:A,0),0),0)</f>
        <v>21915.671659384057</v>
      </c>
      <c r="K80" s="444">
        <f t="shared" ca="1" si="2"/>
        <v>18799.276757967378</v>
      </c>
      <c r="L80" s="444">
        <f t="shared" ca="1" si="3"/>
        <v>4530625.6986701386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4530625.6986701386</v>
      </c>
      <c r="J81" s="444">
        <f t="array" ref="J81">IFERROR(INDEX('Retirement Calculator'!K:K,MATCH('Lorri 401b'!N81,'Retirement Calculator'!A:A,0),0),0)</f>
        <v>21915.671659384057</v>
      </c>
      <c r="K81" s="444">
        <f t="shared" ca="1" si="2"/>
        <v>18786.291779211479</v>
      </c>
      <c r="L81" s="444">
        <f t="shared" ca="1" si="3"/>
        <v>4527496.3187899664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4527496.3187899664</v>
      </c>
      <c r="J82" s="444">
        <f t="array" ref="J82">IFERROR(INDEX('Retirement Calculator'!K:K,MATCH('Lorri 401b'!N82,'Retirement Calculator'!A:A,0),0),0)</f>
        <v>21915.671659384057</v>
      </c>
      <c r="K82" s="444">
        <f t="shared" ca="1" si="2"/>
        <v>18773.252696377425</v>
      </c>
      <c r="L82" s="444">
        <f t="shared" ca="1" si="3"/>
        <v>4524353.8998269597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4524353.8998269597</v>
      </c>
      <c r="J83" s="444">
        <f t="array" ref="J83">IFERROR(INDEX('Retirement Calculator'!K:K,MATCH('Lorri 401b'!N83,'Retirement Calculator'!A:A,0),0),0)</f>
        <v>21915.671659384057</v>
      </c>
      <c r="K83" s="444">
        <f t="shared" ca="1" si="2"/>
        <v>18760.159284031564</v>
      </c>
      <c r="L83" s="444">
        <f t="shared" ca="1" si="3"/>
        <v>4521198.3874516077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4521198.3874516077</v>
      </c>
      <c r="J84" s="444">
        <f t="array" ref="J84">IFERROR(INDEX('Retirement Calculator'!K:K,MATCH('Lorri 401b'!N84,'Retirement Calculator'!A:A,0),0),0)</f>
        <v>21915.671659384057</v>
      </c>
      <c r="K84" s="444">
        <f t="shared" ca="1" si="2"/>
        <v>18747.011315800934</v>
      </c>
      <c r="L84" s="444">
        <f t="shared" ca="1" si="3"/>
        <v>4518029.727108025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4518029.727108025</v>
      </c>
      <c r="J85" s="444">
        <f t="array" ref="J85">IFERROR(INDEX('Retirement Calculator'!K:K,MATCH('Lorri 401b'!N85,'Retirement Calculator'!A:A,0),0),0)</f>
        <v>21915.671659384057</v>
      </c>
      <c r="K85" s="444">
        <f t="shared" ca="1" si="2"/>
        <v>18733.808564369338</v>
      </c>
      <c r="L85" s="444">
        <f t="shared" ca="1" si="3"/>
        <v>4514847.8640130106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4514847.8640130106</v>
      </c>
      <c r="J86" s="444">
        <f t="array" ref="J86">IFERROR(INDEX('Retirement Calculator'!K:K,MATCH('Lorri 401b'!N86,'Retirement Calculator'!A:A,0),0),0)</f>
        <v>21915.671659384057</v>
      </c>
      <c r="K86" s="444">
        <f t="shared" ca="1" si="2"/>
        <v>18720.550801473444</v>
      </c>
      <c r="L86" s="444">
        <f t="shared" ca="1" si="3"/>
        <v>4511652.7431551004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4511652.7431551004</v>
      </c>
      <c r="J87" s="444">
        <f t="array" ref="J87">IFERROR(INDEX('Retirement Calculator'!K:K,MATCH('Lorri 401b'!N87,'Retirement Calculator'!A:A,0),0),0)</f>
        <v>21915.671659384057</v>
      </c>
      <c r="K87" s="444">
        <f t="shared" ca="1" si="2"/>
        <v>18707.237797898819</v>
      </c>
      <c r="L87" s="444">
        <f t="shared" ca="1" si="3"/>
        <v>4508444.3092936156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4508444.3092936156</v>
      </c>
      <c r="J88" s="444">
        <f t="array" ref="J88">IFERROR(INDEX('Retirement Calculator'!K:K,MATCH('Lorri 401b'!N88,'Retirement Calculator'!A:A,0),0),0)</f>
        <v>21915.671659384057</v>
      </c>
      <c r="K88" s="444">
        <f t="shared" ca="1" si="2"/>
        <v>18693.869323475967</v>
      </c>
      <c r="L88" s="444">
        <f t="shared" ca="1" si="3"/>
        <v>4505222.5069577079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4505222.5069577079</v>
      </c>
      <c r="J89" s="444">
        <f t="array" ref="J89">IFERROR(INDEX('Retirement Calculator'!K:K,MATCH('Lorri 401b'!N89,'Retirement Calculator'!A:A,0),0),0)</f>
        <v>21915.671659384057</v>
      </c>
      <c r="K89" s="444">
        <f t="shared" ca="1" si="2"/>
        <v>18680.445147076349</v>
      </c>
      <c r="L89" s="444">
        <f t="shared" ca="1" si="3"/>
        <v>4501987.2804454006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4501987.2804454006</v>
      </c>
      <c r="J90" s="444">
        <f t="array" ref="J90">IFERROR(INDEX('Retirement Calculator'!K:K,MATCH('Lorri 401b'!N90,'Retirement Calculator'!A:A,0),0),0)</f>
        <v>21915.671659384057</v>
      </c>
      <c r="K90" s="444">
        <f t="shared" ca="1" si="2"/>
        <v>18666.965036608402</v>
      </c>
      <c r="L90" s="444">
        <f t="shared" ca="1" si="3"/>
        <v>4498738.573822625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4498738.573822625</v>
      </c>
      <c r="J91" s="444">
        <f t="array" ref="J91">IFERROR(INDEX('Retirement Calculator'!K:K,MATCH('Lorri 401b'!N91,'Retirement Calculator'!A:A,0),0),0)</f>
        <v>21915.671659384057</v>
      </c>
      <c r="K91" s="444">
        <f t="shared" ca="1" si="2"/>
        <v>18653.428759013503</v>
      </c>
      <c r="L91" s="444">
        <f t="shared" ca="1" si="3"/>
        <v>4495476.3309222544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4495476.3309222544</v>
      </c>
      <c r="J92" s="444">
        <f t="array" ref="J92">IFERROR(INDEX('Retirement Calculator'!K:K,MATCH('Lorri 401b'!N92,'Retirement Calculator'!A:A,0),0),0)</f>
        <v>21915.671659384057</v>
      </c>
      <c r="K92" s="444">
        <f t="shared" ca="1" si="2"/>
        <v>18639.836080261961</v>
      </c>
      <c r="L92" s="444">
        <f t="shared" ca="1" si="3"/>
        <v>4492200.4953431319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4492200.4953431319</v>
      </c>
      <c r="J93" s="444">
        <f t="array" ref="J93">IFERROR(INDEX('Retirement Calculator'!K:K,MATCH('Lorri 401b'!N93,'Retirement Calculator'!A:A,0),0),0)</f>
        <v>21915.671659384057</v>
      </c>
      <c r="K93" s="444">
        <f t="shared" ca="1" si="2"/>
        <v>18626.18676534895</v>
      </c>
      <c r="L93" s="444">
        <f t="shared" ca="1" si="3"/>
        <v>4488911.0104490966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4488911.0104490966</v>
      </c>
      <c r="J94" s="444">
        <f t="array" ref="J94">IFERROR(INDEX('Retirement Calculator'!K:K,MATCH('Lorri 401b'!N94,'Retirement Calculator'!A:A,0),0),0)</f>
        <v>21915.671659384057</v>
      </c>
      <c r="K94" s="444">
        <f t="shared" ca="1" si="2"/>
        <v>18612.48057829047</v>
      </c>
      <c r="L94" s="444">
        <f t="shared" ca="1" si="3"/>
        <v>4485607.8193680029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4485607.8193680029</v>
      </c>
      <c r="J95" s="444">
        <f t="array" ref="J95">IFERROR(INDEX('Retirement Calculator'!K:K,MATCH('Lorri 401b'!N95,'Retirement Calculator'!A:A,0),0),0)</f>
        <v>21915.671659384057</v>
      </c>
      <c r="K95" s="444">
        <f t="shared" ca="1" si="2"/>
        <v>18598.717282119247</v>
      </c>
      <c r="L95" s="444">
        <f t="shared" ca="1" si="3"/>
        <v>4482290.8649907382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4482290.8649907382</v>
      </c>
      <c r="J96" s="444">
        <f t="array" ref="J96">IFERROR(INDEX('Retirement Calculator'!K:K,MATCH('Lorri 401b'!N96,'Retirement Calculator'!A:A,0),0),0)</f>
        <v>21915.671659384057</v>
      </c>
      <c r="K96" s="444">
        <f t="shared" ca="1" si="2"/>
        <v>18584.896638880644</v>
      </c>
      <c r="L96" s="444">
        <f t="shared" ca="1" si="3"/>
        <v>4478960.0899702348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4478960.0899702348</v>
      </c>
      <c r="J97" s="444">
        <f t="array" ref="J97">IFERROR(INDEX('Retirement Calculator'!K:K,MATCH('Lorri 401b'!N97,'Retirement Calculator'!A:A,0),0),0)</f>
        <v>21915.671659384057</v>
      </c>
      <c r="K97" s="444">
        <f t="shared" ca="1" si="2"/>
        <v>18571.018409628545</v>
      </c>
      <c r="L97" s="444">
        <f t="shared" ca="1" si="3"/>
        <v>4475615.4367204793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4475615.4367204793</v>
      </c>
      <c r="J98" s="444">
        <f t="array" ref="J98">IFERROR(INDEX('Retirement Calculator'!K:K,MATCH('Lorri 401b'!N98,'Retirement Calculator'!A:A,0),0),0)</f>
        <v>21915.671659384057</v>
      </c>
      <c r="K98" s="444">
        <f t="shared" ca="1" si="2"/>
        <v>18557.082354421229</v>
      </c>
      <c r="L98" s="444">
        <f t="shared" ca="1" si="3"/>
        <v>4472256.8474155162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4472256.8474155162</v>
      </c>
      <c r="J99" s="444">
        <f t="array" ref="J99">IFERROR(INDEX('Retirement Calculator'!K:K,MATCH('Lorri 401b'!N99,'Retirement Calculator'!A:A,0),0),0)</f>
        <v>21915.671659384057</v>
      </c>
      <c r="K99" s="444">
        <f t="shared" ca="1" si="2"/>
        <v>18543.088232317219</v>
      </c>
      <c r="L99" s="444">
        <f t="shared" ca="1" si="3"/>
        <v>4468884.2639884492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4468884.2639884492</v>
      </c>
      <c r="J100" s="444">
        <f t="array" ref="J100">IFERROR(INDEX('Retirement Calculator'!K:K,MATCH('Lorri 401b'!N100,'Retirement Calculator'!A:A,0),0),0)</f>
        <v>21915.671659384057</v>
      </c>
      <c r="K100" s="444">
        <f t="shared" ca="1" si="2"/>
        <v>18529.035801371105</v>
      </c>
      <c r="L100" s="444">
        <f t="shared" ca="1" si="3"/>
        <v>4465497.6281304369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4465497.6281304369</v>
      </c>
      <c r="J101" s="444">
        <f t="array" ref="J101">IFERROR(INDEX('Retirement Calculator'!K:K,MATCH('Lorri 401b'!N101,'Retirement Calculator'!A:A,0),0),0)</f>
        <v>21915.671659384057</v>
      </c>
      <c r="K101" s="444">
        <f t="shared" ca="1" si="2"/>
        <v>18514.924818629388</v>
      </c>
      <c r="L101" s="444">
        <f t="shared" ca="1" si="3"/>
        <v>4462096.8812896824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4462096.8812896824</v>
      </c>
      <c r="J102" s="444">
        <f t="array" ref="J102">IFERROR(INDEX('Retirement Calculator'!K:K,MATCH('Lorri 401b'!N102,'Retirement Calculator'!A:A,0),0),0)</f>
        <v>21915.671659384057</v>
      </c>
      <c r="K102" s="444">
        <f t="shared" ca="1" si="2"/>
        <v>18500.755040126242</v>
      </c>
      <c r="L102" s="444">
        <f t="shared" ca="1" si="3"/>
        <v>4458681.9646704243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4458681.9646704243</v>
      </c>
      <c r="J103" s="444">
        <f t="array" ref="J103">IFERROR(INDEX('Retirement Calculator'!K:K,MATCH('Lorri 401b'!N103,'Retirement Calculator'!A:A,0),0),0)</f>
        <v>21915.671659384057</v>
      </c>
      <c r="K103" s="444">
        <f t="shared" ca="1" si="2"/>
        <v>18486.526220879336</v>
      </c>
      <c r="L103" s="444">
        <f t="shared" ca="1" si="3"/>
        <v>4455252.8192319199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4455252.8192319199</v>
      </c>
      <c r="J104" s="444">
        <f t="array" ref="J104">IFERROR(INDEX('Retirement Calculator'!K:K,MATCH('Lorri 401b'!N104,'Retirement Calculator'!A:A,0),0),0)</f>
        <v>21915.671659384057</v>
      </c>
      <c r="K104" s="444">
        <f t="shared" ca="1" si="2"/>
        <v>18472.238114885567</v>
      </c>
      <c r="L104" s="444">
        <f t="shared" ca="1" si="3"/>
        <v>4451809.385687422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4451809.385687422</v>
      </c>
      <c r="J105" s="444">
        <f t="array" ref="J105">IFERROR(INDEX('Retirement Calculator'!K:K,MATCH('Lorri 401b'!N105,'Retirement Calculator'!A:A,0),0),0)</f>
        <v>20171.771259384055</v>
      </c>
      <c r="K105" s="444">
        <f t="shared" ca="1" si="2"/>
        <v>18465.156726783491</v>
      </c>
      <c r="L105" s="444">
        <f t="shared" ca="1" si="3"/>
        <v>4450102.7711548209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4450102.7711548209</v>
      </c>
      <c r="J106" s="444">
        <f t="array" ref="J106">IFERROR(INDEX('Retirement Calculator'!K:K,MATCH('Lorri 401b'!N106,'Retirement Calculator'!A:A,0),0),0)</f>
        <v>20171.771259384055</v>
      </c>
      <c r="K106" s="444">
        <f t="shared" ca="1" si="2"/>
        <v>18458.045832897653</v>
      </c>
      <c r="L106" s="444">
        <f t="shared" ca="1" si="3"/>
        <v>4448389.0457283342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4448389.0457283342</v>
      </c>
      <c r="J107" s="444">
        <f t="array" ref="J107">IFERROR(INDEX('Retirement Calculator'!K:K,MATCH('Lorri 401b'!N107,'Retirement Calculator'!A:A,0),0),0)</f>
        <v>20171.771259384055</v>
      </c>
      <c r="K107" s="444">
        <f t="shared" ca="1" si="2"/>
        <v>18450.905310287293</v>
      </c>
      <c r="L107" s="444">
        <f t="shared" ca="1" si="3"/>
        <v>4446668.1797792371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4446668.1797792371</v>
      </c>
      <c r="J108" s="444">
        <f t="array" ref="J108">IFERROR(INDEX('Retirement Calculator'!K:K,MATCH('Lorri 401b'!N108,'Retirement Calculator'!A:A,0),0),0)</f>
        <v>20171.771259384055</v>
      </c>
      <c r="K108" s="444">
        <f t="shared" ca="1" si="2"/>
        <v>18443.735035499387</v>
      </c>
      <c r="L108" s="444">
        <f t="shared" ca="1" si="3"/>
        <v>4444940.1435553525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4444940.1435553525</v>
      </c>
      <c r="J109" s="444">
        <f t="array" ref="J109">IFERROR(INDEX('Retirement Calculator'!K:K,MATCH('Lorri 401b'!N109,'Retirement Calculator'!A:A,0),0),0)</f>
        <v>20171.771259384055</v>
      </c>
      <c r="K109" s="444">
        <f t="shared" ca="1" si="2"/>
        <v>18436.534884566536</v>
      </c>
      <c r="L109" s="444">
        <f t="shared" ca="1" si="3"/>
        <v>4443204.9071805347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4443204.9071805347</v>
      </c>
      <c r="J110" s="444">
        <f t="array" ref="J110">IFERROR(INDEX('Retirement Calculator'!K:K,MATCH('Lorri 401b'!N110,'Retirement Calculator'!A:A,0),0),0)</f>
        <v>20171.771259384055</v>
      </c>
      <c r="K110" s="444">
        <f t="shared" ca="1" si="2"/>
        <v>18429.304733004792</v>
      </c>
      <c r="L110" s="444">
        <f t="shared" ca="1" si="3"/>
        <v>4441462.4406541549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4441462.4406541549</v>
      </c>
      <c r="J111" s="444">
        <f t="array" ref="J111">IFERROR(INDEX('Retirement Calculator'!K:K,MATCH('Lorri 401b'!N111,'Retirement Calculator'!A:A,0),0),0)</f>
        <v>20171.771259384055</v>
      </c>
      <c r="K111" s="444">
        <f t="shared" ca="1" si="2"/>
        <v>18422.044455811545</v>
      </c>
      <c r="L111" s="444">
        <f t="shared" ca="1" si="3"/>
        <v>4439712.713850582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4439712.713850582</v>
      </c>
      <c r="J112" s="444">
        <f t="array" ref="J112">IFERROR(INDEX('Retirement Calculator'!K:K,MATCH('Lorri 401b'!N112,'Retirement Calculator'!A:A,0),0),0)</f>
        <v>20171.771259384055</v>
      </c>
      <c r="K112" s="444">
        <f t="shared" ca="1" si="2"/>
        <v>18414.753927463324</v>
      </c>
      <c r="L112" s="444">
        <f t="shared" ca="1" si="3"/>
        <v>4437955.6965186615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4437955.6965186615</v>
      </c>
      <c r="J113" s="444">
        <f t="array" ref="J113">IFERROR(INDEX('Retirement Calculator'!K:K,MATCH('Lorri 401b'!N113,'Retirement Calculator'!A:A,0),0),0)</f>
        <v>20171.771259384055</v>
      </c>
      <c r="K113" s="444">
        <f t="shared" ca="1" si="2"/>
        <v>18407.433021913654</v>
      </c>
      <c r="L113" s="444">
        <f t="shared" ca="1" si="3"/>
        <v>4436191.3582811905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4436191.3582811905</v>
      </c>
      <c r="J114" s="444">
        <f t="array" ref="J114">IFERROR(INDEX('Retirement Calculator'!K:K,MATCH('Lorri 401b'!N114,'Retirement Calculator'!A:A,0),0),0)</f>
        <v>20171.771259384055</v>
      </c>
      <c r="K114" s="444">
        <f t="shared" ca="1" si="2"/>
        <v>18400.08161259086</v>
      </c>
      <c r="L114" s="444">
        <f t="shared" ca="1" si="3"/>
        <v>4434419.668634397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4434419.668634397</v>
      </c>
      <c r="J115" s="444">
        <f t="array" ref="J115">IFERROR(INDEX('Retirement Calculator'!K:K,MATCH('Lorri 401b'!N115,'Retirement Calculator'!A:A,0),0),0)</f>
        <v>20171.771259384055</v>
      </c>
      <c r="K115" s="444">
        <f t="shared" ca="1" si="2"/>
        <v>18392.699572395886</v>
      </c>
      <c r="L115" s="444">
        <f t="shared" ca="1" si="3"/>
        <v>4432640.5969474083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4432640.5969474083</v>
      </c>
      <c r="J116" s="444">
        <f t="array" ref="J116">IFERROR(INDEX('Retirement Calculator'!K:K,MATCH('Lorri 401b'!N116,'Retirement Calculator'!A:A,0),0),0)</f>
        <v>20171.771259384055</v>
      </c>
      <c r="K116" s="444">
        <f t="shared" ca="1" si="2"/>
        <v>18385.2867737001</v>
      </c>
      <c r="L116" s="444">
        <f t="shared" ca="1" si="3"/>
        <v>4430854.1124617243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4430854.1124617243</v>
      </c>
      <c r="J117" s="444">
        <f t="array" ref="J117">IFERROR(INDEX('Retirement Calculator'!K:K,MATCH('Lorri 401b'!N117,'Retirement Calculator'!A:A,0),0),0)</f>
        <v>20171.771259384055</v>
      </c>
      <c r="K117" s="444">
        <f t="shared" ca="1" si="2"/>
        <v>18377.843088343085</v>
      </c>
      <c r="L117" s="444">
        <f t="shared" ca="1" si="3"/>
        <v>4429060.1842906829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4429060.1842906829</v>
      </c>
      <c r="J118" s="444">
        <f t="array" ref="J118">IFERROR(INDEX('Retirement Calculator'!K:K,MATCH('Lorri 401b'!N118,'Retirement Calculator'!A:A,0),0),0)</f>
        <v>20171.771259384055</v>
      </c>
      <c r="K118" s="444">
        <f t="shared" ca="1" si="2"/>
        <v>18370.368387630409</v>
      </c>
      <c r="L118" s="444">
        <f t="shared" ca="1" si="3"/>
        <v>4427258.7814189289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4427258.7814189289</v>
      </c>
      <c r="J119" s="444">
        <f t="array" ref="J119">IFERROR(INDEX('Retirement Calculator'!K:K,MATCH('Lorri 401b'!N119,'Retirement Calculator'!A:A,0),0),0)</f>
        <v>20171.771259384055</v>
      </c>
      <c r="K119" s="444">
        <f t="shared" ca="1" si="2"/>
        <v>18362.862542331437</v>
      </c>
      <c r="L119" s="444">
        <f t="shared" ca="1" si="3"/>
        <v>4425449.8727018759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4425449.8727018759</v>
      </c>
      <c r="J120" s="444">
        <f t="array" ref="J120">IFERROR(INDEX('Retirement Calculator'!K:K,MATCH('Lorri 401b'!N120,'Retirement Calculator'!A:A,0),0),0)</f>
        <v>20171.771259384055</v>
      </c>
      <c r="K120" s="444">
        <f t="shared" ca="1" si="2"/>
        <v>18355.325422677048</v>
      </c>
      <c r="L120" s="444">
        <f t="shared" ca="1" si="3"/>
        <v>4423633.4268651688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4423633.4268651688</v>
      </c>
      <c r="J121" s="444">
        <f t="array" ref="J121">IFERROR(INDEX('Retirement Calculator'!K:K,MATCH('Lorri 401b'!N121,'Retirement Calculator'!A:A,0),0),0)</f>
        <v>20171.771259384055</v>
      </c>
      <c r="K121" s="444">
        <f t="shared" ca="1" si="2"/>
        <v>18347.756898357435</v>
      </c>
      <c r="L121" s="444">
        <f t="shared" ca="1" si="3"/>
        <v>4421809.4125041422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4421809.4125041422</v>
      </c>
      <c r="J122" s="444">
        <f t="array" ref="J122">IFERROR(INDEX('Retirement Calculator'!K:K,MATCH('Lorri 401b'!N122,'Retirement Calculator'!A:A,0),0),0)</f>
        <v>20171.771259384055</v>
      </c>
      <c r="K122" s="444">
        <f t="shared" ca="1" si="2"/>
        <v>18340.156838519826</v>
      </c>
      <c r="L122" s="444">
        <f t="shared" ca="1" si="3"/>
        <v>4419977.7980832774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4419977.7980832774</v>
      </c>
      <c r="J123" s="444">
        <f t="array" ref="J123">IFERROR(INDEX('Retirement Calculator'!K:K,MATCH('Lorri 401b'!N123,'Retirement Calculator'!A:A,0),0),0)</f>
        <v>20171.771259384055</v>
      </c>
      <c r="K123" s="444">
        <f t="shared" ca="1" si="2"/>
        <v>18332.525111766223</v>
      </c>
      <c r="L123" s="444">
        <f t="shared" ca="1" si="3"/>
        <v>4418138.5519356597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4418138.5519356597</v>
      </c>
      <c r="J124" s="444">
        <f t="array" ref="J124">IFERROR(INDEX('Retirement Calculator'!K:K,MATCH('Lorri 401b'!N124,'Retirement Calculator'!A:A,0),0),0)</f>
        <v>20171.771259384055</v>
      </c>
      <c r="K124" s="444">
        <f t="shared" ca="1" si="2"/>
        <v>18324.861586151146</v>
      </c>
      <c r="L124" s="444">
        <f t="shared" ca="1" si="3"/>
        <v>4416291.6422624262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4416291.6422624262</v>
      </c>
      <c r="J125" s="444">
        <f t="array" ref="J125">IFERROR(INDEX('Retirement Calculator'!K:K,MATCH('Lorri 401b'!N125,'Retirement Calculator'!A:A,0),0),0)</f>
        <v>20171.771259384055</v>
      </c>
      <c r="K125" s="444">
        <f t="shared" ca="1" si="2"/>
        <v>18317.166129179343</v>
      </c>
      <c r="L125" s="444">
        <f t="shared" ca="1" si="3"/>
        <v>4414437.0371322213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4414437.0371322213</v>
      </c>
      <c r="J126" s="444">
        <f t="array" ref="J126">IFERROR(INDEX('Retirement Calculator'!K:K,MATCH('Lorri 401b'!N126,'Retirement Calculator'!A:A,0),0),0)</f>
        <v>20171.771259384055</v>
      </c>
      <c r="K126" s="444">
        <f t="shared" ca="1" si="2"/>
        <v>18309.438607803488</v>
      </c>
      <c r="L126" s="444">
        <f t="shared" ca="1" si="3"/>
        <v>4412574.7044806406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4412574.7044806406</v>
      </c>
      <c r="J127" s="444">
        <f t="array" ref="J127">IFERROR(INDEX('Retirement Calculator'!K:K,MATCH('Lorri 401b'!N127,'Retirement Calculator'!A:A,0),0),0)</f>
        <v>20171.771259384055</v>
      </c>
      <c r="K127" s="444">
        <f t="shared" ca="1" si="2"/>
        <v>18301.678888421902</v>
      </c>
      <c r="L127" s="444">
        <f t="shared" ca="1" si="3"/>
        <v>4410704.6121096779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4410704.6121096779</v>
      </c>
      <c r="J128" s="444">
        <f t="array" ref="J128">IFERROR(INDEX('Retirement Calculator'!K:K,MATCH('Lorri 401b'!N128,'Retirement Calculator'!A:A,0),0),0)</f>
        <v>20171.771259384055</v>
      </c>
      <c r="K128" s="444">
        <f t="shared" ca="1" si="2"/>
        <v>18293.886836876223</v>
      </c>
      <c r="L128" s="444">
        <f t="shared" ca="1" si="3"/>
        <v>4408826.7276871698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4408826.7276871698</v>
      </c>
      <c r="J129" s="444">
        <f t="array" ref="J129">IFERROR(INDEX('Retirement Calculator'!K:K,MATCH('Lorri 401b'!N129,'Retirement Calculator'!A:A,0),0),0)</f>
        <v>20171.771259384055</v>
      </c>
      <c r="K129" s="444">
        <f t="shared" ca="1" si="2"/>
        <v>18286.062318449105</v>
      </c>
      <c r="L129" s="444">
        <f t="shared" ca="1" si="3"/>
        <v>4406941.0187462345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4406941.0187462345</v>
      </c>
      <c r="J130" s="444">
        <f t="array" ref="J130">IFERROR(INDEX('Retirement Calculator'!K:K,MATCH('Lorri 401b'!N130,'Retirement Calculator'!A:A,0),0),0)</f>
        <v>20171.771259384055</v>
      </c>
      <c r="K130" s="444">
        <f t="shared" ca="1" si="2"/>
        <v>18278.205197861877</v>
      </c>
      <c r="L130" s="444">
        <f t="shared" ca="1" si="3"/>
        <v>4405047.4526847117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4405047.4526847117</v>
      </c>
      <c r="J131" s="444">
        <f t="array" ref="J131">IFERROR(INDEX('Retirement Calculator'!K:K,MATCH('Lorri 401b'!N131,'Retirement Calculator'!A:A,0),0),0)</f>
        <v>20171.771259384055</v>
      </c>
      <c r="K131" s="444">
        <f t="shared" ca="1" si="2"/>
        <v>18270.315339272198</v>
      </c>
      <c r="L131" s="444">
        <f t="shared" ca="1" si="3"/>
        <v>4403145.9967645993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4403145.9967645993</v>
      </c>
      <c r="J132" s="444">
        <f t="array" ref="J132">IFERROR(INDEX('Retirement Calculator'!K:K,MATCH('Lorri 401b'!N132,'Retirement Calculator'!A:A,0),0),0)</f>
        <v>20171.771259384055</v>
      </c>
      <c r="K132" s="444">
        <f t="shared" ca="1" si="2"/>
        <v>18262.392606271729</v>
      </c>
      <c r="L132" s="444">
        <f t="shared" ca="1" si="3"/>
        <v>4401236.6181114865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4401236.6181114865</v>
      </c>
      <c r="J133" s="444">
        <f t="array" ref="J133">IFERROR(INDEX('Retirement Calculator'!K:K,MATCH('Lorri 401b'!N133,'Retirement Calculator'!A:A,0),0),0)</f>
        <v>20171.771259384055</v>
      </c>
      <c r="K133" s="444">
        <f t="shared" ca="1" si="2"/>
        <v>18254.436861883758</v>
      </c>
      <c r="L133" s="444">
        <f t="shared" ca="1" si="3"/>
        <v>4399319.2837139862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4399319.2837139862</v>
      </c>
      <c r="J134" s="444">
        <f t="array" ref="J134">IFERROR(INDEX('Retirement Calculator'!K:K,MATCH('Lorri 401b'!N134,'Retirement Calculator'!A:A,0),0),0)</f>
        <v>20171.771259384055</v>
      </c>
      <c r="K134" s="444">
        <f t="shared" ca="1" si="2"/>
        <v>18246.447968560842</v>
      </c>
      <c r="L134" s="444">
        <f t="shared" ca="1" si="3"/>
        <v>4397393.9604231631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4397393.9604231631</v>
      </c>
      <c r="J135" s="444">
        <f t="array" ref="J135">IFERROR(INDEX('Retirement Calculator'!K:K,MATCH('Lorri 401b'!N135,'Retirement Calculator'!A:A,0),0),0)</f>
        <v>20171.771259384055</v>
      </c>
      <c r="K135" s="444">
        <f t="shared" ca="1" si="2"/>
        <v>18238.425788182412</v>
      </c>
      <c r="L135" s="444">
        <f t="shared" ca="1" si="3"/>
        <v>4395460.6149519617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4395460.6149519617</v>
      </c>
      <c r="J136" s="444">
        <f t="array" ref="J136">IFERROR(INDEX('Retirement Calculator'!K:K,MATCH('Lorri 401b'!N136,'Retirement Calculator'!A:A,0),0),0)</f>
        <v>20171.771259384055</v>
      </c>
      <c r="K136" s="444">
        <f t="shared" ca="1" si="2"/>
        <v>18230.370182052407</v>
      </c>
      <c r="L136" s="444">
        <f t="shared" ca="1" si="3"/>
        <v>4393519.2138746297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4393519.2138746297</v>
      </c>
      <c r="J137" s="444">
        <f t="array" ref="J137">IFERROR(INDEX('Retirement Calculator'!K:K,MATCH('Lorri 401b'!N137,'Retirement Calculator'!A:A,0),0),0)</f>
        <v>20171.771259384055</v>
      </c>
      <c r="K137" s="444">
        <f t="shared" ca="1" si="2"/>
        <v>18222.281010896855</v>
      </c>
      <c r="L137" s="444">
        <f t="shared" ca="1" si="3"/>
        <v>4391569.7236261424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4391569.7236261424</v>
      </c>
      <c r="J138" s="444">
        <f t="array" ref="J138">IFERROR(INDEX('Retirement Calculator'!K:K,MATCH('Lorri 401b'!N138,'Retirement Calculator'!A:A,0),0),0)</f>
        <v>20171.771259384055</v>
      </c>
      <c r="K138" s="444">
        <f t="shared" ca="1" si="2"/>
        <v>18214.158134861493</v>
      </c>
      <c r="L138" s="444">
        <f t="shared" ca="1" si="3"/>
        <v>4389612.11050162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4389612.11050162</v>
      </c>
      <c r="J139" s="444">
        <f t="array" ref="J139">IFERROR(INDEX('Retirement Calculator'!K:K,MATCH('Lorri 401b'!N139,'Retirement Calculator'!A:A,0),0),0)</f>
        <v>20171.771259384055</v>
      </c>
      <c r="K139" s="444">
        <f t="shared" ca="1" si="2"/>
        <v>18206.001413509315</v>
      </c>
      <c r="L139" s="444">
        <f t="shared" ca="1" si="3"/>
        <v>4387646.340655745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4387646.340655745</v>
      </c>
      <c r="J140" s="444">
        <f t="array" ref="J140">IFERROR(INDEX('Retirement Calculator'!K:K,MATCH('Lorri 401b'!N140,'Retirement Calculator'!A:A,0),0),0)</f>
        <v>20171.771259384055</v>
      </c>
      <c r="K140" s="444">
        <f t="shared" ca="1" si="2"/>
        <v>18197.81070581817</v>
      </c>
      <c r="L140" s="444">
        <f t="shared" ca="1" si="3"/>
        <v>4385672.380102179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4385672.380102179</v>
      </c>
      <c r="J141" s="444">
        <f t="array" ref="J141">IFERROR(INDEX('Retirement Calculator'!K:K,MATCH('Lorri 401b'!N141,'Retirement Calculator'!A:A,0),0),0)</f>
        <v>20171.771259384055</v>
      </c>
      <c r="K141" s="444">
        <f t="shared" ca="1" si="2"/>
        <v>18189.585870178311</v>
      </c>
      <c r="L141" s="444">
        <f t="shared" ca="1" si="3"/>
        <v>4383690.1947129732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4383690.1947129732</v>
      </c>
      <c r="J142" s="444">
        <f t="array" ref="J142">IFERROR(INDEX('Retirement Calculator'!K:K,MATCH('Lorri 401b'!N142,'Retirement Calculator'!A:A,0),0),0)</f>
        <v>20171.771259384055</v>
      </c>
      <c r="K142" s="444">
        <f t="shared" ca="1" si="2"/>
        <v>18181.326764389953</v>
      </c>
      <c r="L142" s="444">
        <f t="shared" ca="1" si="3"/>
        <v>4381699.7502179788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4381699.7502179788</v>
      </c>
      <c r="J143" s="444">
        <f t="array" ref="J143">IFERROR(INDEX('Retirement Calculator'!K:K,MATCH('Lorri 401b'!N143,'Retirement Calculator'!A:A,0),0),0)</f>
        <v>20171.771259384055</v>
      </c>
      <c r="K143" s="444">
        <f t="shared" ca="1" si="2"/>
        <v>18173.033245660812</v>
      </c>
      <c r="L143" s="444">
        <f t="shared" ca="1" si="3"/>
        <v>4379701.012204255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4379701.012204255</v>
      </c>
      <c r="J144" s="444">
        <f t="array" ref="J144">IFERROR(INDEX('Retirement Calculator'!K:K,MATCH('Lorri 401b'!N144,'Retirement Calculator'!A:A,0),0),0)</f>
        <v>20171.771259384055</v>
      </c>
      <c r="K144" s="444">
        <f t="shared" ca="1" si="2"/>
        <v>18164.705170603629</v>
      </c>
      <c r="L144" s="444">
        <f t="shared" ca="1" si="3"/>
        <v>4377693.9461154742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4377693.9461154742</v>
      </c>
      <c r="J145" s="444">
        <f t="array" ref="J145">IFERROR(INDEX('Retirement Calculator'!K:K,MATCH('Lorri 401b'!N145,'Retirement Calculator'!A:A,0),0),0)</f>
        <v>20171.771259384055</v>
      </c>
      <c r="K145" s="444">
        <f t="shared" ca="1" si="2"/>
        <v>18156.342395233707</v>
      </c>
      <c r="L145" s="444">
        <f t="shared" ca="1" si="3"/>
        <v>4375678.5172513239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4375678.5172513239</v>
      </c>
      <c r="J146" s="444">
        <f t="array" ref="J146">IFERROR(INDEX('Retirement Calculator'!K:K,MATCH('Lorri 401b'!N146,'Retirement Calculator'!A:A,0),0),0)</f>
        <v>20171.771259384055</v>
      </c>
      <c r="K146" s="444">
        <f t="shared" ca="1" si="2"/>
        <v>18147.944774966414</v>
      </c>
      <c r="L146" s="444">
        <f t="shared" ca="1" si="3"/>
        <v>4373654.6907669064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4373654.6907669064</v>
      </c>
      <c r="J147" s="444">
        <f t="array" ref="J147">IFERROR(INDEX('Retirement Calculator'!K:K,MATCH('Lorri 401b'!N147,'Retirement Calculator'!A:A,0),0),0)</f>
        <v>20171.771259384055</v>
      </c>
      <c r="K147" s="444">
        <f t="shared" ca="1" si="2"/>
        <v>18139.512164614676</v>
      </c>
      <c r="L147" s="444">
        <f t="shared" ca="1" si="3"/>
        <v>4371622.4316721372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4371622.4316721372</v>
      </c>
      <c r="J148" s="444">
        <f t="array" ref="J148">IFERROR(INDEX('Retirement Calculator'!K:K,MATCH('Lorri 401b'!N148,'Retirement Calculator'!A:A,0),0),0)</f>
        <v>20171.771259384055</v>
      </c>
      <c r="K148" s="444">
        <f t="shared" ca="1" si="2"/>
        <v>18131.044418386471</v>
      </c>
      <c r="L148" s="444">
        <f t="shared" ca="1" si="3"/>
        <v>4369581.7048311392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4369581.7048311392</v>
      </c>
      <c r="J149" s="444">
        <f t="array" ref="J149">IFERROR(INDEX('Retirement Calculator'!K:K,MATCH('Lorri 401b'!N149,'Retirement Calculator'!A:A,0),0),0)</f>
        <v>20171.771259384055</v>
      </c>
      <c r="K149" s="444">
        <f t="shared" ca="1" si="2"/>
        <v>18122.541389882314</v>
      </c>
      <c r="L149" s="444">
        <f t="shared" ca="1" si="3"/>
        <v>4367532.4749616375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4367532.4749616375</v>
      </c>
      <c r="J150" s="444">
        <f t="array" ref="J150">IFERROR(INDEX('Retirement Calculator'!K:K,MATCH('Lorri 401b'!N150,'Retirement Calculator'!A:A,0),0),0)</f>
        <v>20171.771259384055</v>
      </c>
      <c r="K150" s="444">
        <f t="shared" ca="1" si="2"/>
        <v>18114.002932092721</v>
      </c>
      <c r="L150" s="444">
        <f t="shared" ca="1" si="3"/>
        <v>4365474.7066343464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4365474.7066343464</v>
      </c>
      <c r="J151" s="444">
        <f t="array" ref="J151">IFERROR(INDEX('Retirement Calculator'!K:K,MATCH('Lorri 401b'!N151,'Retirement Calculator'!A:A,0),0),0)</f>
        <v>20171.771259384055</v>
      </c>
      <c r="K151" s="444">
        <f t="shared" ca="1" si="2"/>
        <v>18105.428897395675</v>
      </c>
      <c r="L151" s="444">
        <f t="shared" ca="1" si="3"/>
        <v>4363408.3642723579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4363408.3642723579</v>
      </c>
      <c r="J152" s="444">
        <f t="array" ref="J152">IFERROR(INDEX('Retirement Calculator'!K:K,MATCH('Lorri 401b'!N152,'Retirement Calculator'!A:A,0),0),0)</f>
        <v>20171.771259384055</v>
      </c>
      <c r="K152" s="444">
        <f t="shared" ca="1" si="2"/>
        <v>18096.819137554055</v>
      </c>
      <c r="L152" s="444">
        <f t="shared" ca="1" si="3"/>
        <v>4361333.4121505274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4361333.4121505274</v>
      </c>
      <c r="J153" s="444">
        <f t="array" ref="J153">IFERROR(INDEX('Retirement Calculator'!K:K,MATCH('Lorri 401b'!N153,'Retirement Calculator'!A:A,0),0),0)</f>
        <v>20171.771259384055</v>
      </c>
      <c r="K153" s="444">
        <f t="shared" ca="1" si="2"/>
        <v>18088.173503713097</v>
      </c>
      <c r="L153" s="444">
        <f t="shared" ca="1" si="3"/>
        <v>4359249.8143948559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4359249.8143948559</v>
      </c>
      <c r="J154" s="444">
        <f t="array" ref="J154">IFERROR(INDEX('Retirement Calculator'!K:K,MATCH('Lorri 401b'!N154,'Retirement Calculator'!A:A,0),0),0)</f>
        <v>20171.771259384055</v>
      </c>
      <c r="K154" s="444">
        <f t="shared" ca="1" si="2"/>
        <v>18079.491846397799</v>
      </c>
      <c r="L154" s="444">
        <f t="shared" ca="1" si="3"/>
        <v>4357157.5349818692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4357157.5349818692</v>
      </c>
      <c r="J155" s="444">
        <f t="array" ref="J155">IFERROR(INDEX('Retirement Calculator'!K:K,MATCH('Lorri 401b'!N155,'Retirement Calculator'!A:A,0),0),0)</f>
        <v>20171.771259384055</v>
      </c>
      <c r="K155" s="444">
        <f t="shared" ca="1" si="2"/>
        <v>18070.774015510353</v>
      </c>
      <c r="L155" s="444">
        <f t="shared" ca="1" si="3"/>
        <v>4355056.5377379954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4355056.5377379954</v>
      </c>
      <c r="J156" s="444">
        <f t="array" ref="J156">IFERROR(INDEX('Retirement Calculator'!K:K,MATCH('Lorri 401b'!N156,'Retirement Calculator'!A:A,0),0),0)</f>
        <v>20171.771259384055</v>
      </c>
      <c r="K156" s="444">
        <f t="shared" ca="1" si="2"/>
        <v>18062.019860327546</v>
      </c>
      <c r="L156" s="444">
        <f t="shared" ca="1" si="3"/>
        <v>4352946.7863389384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4352946.7863389384</v>
      </c>
      <c r="J157" s="444">
        <f t="array" ref="J157">IFERROR(INDEX('Retirement Calculator'!K:K,MATCH('Lorri 401b'!N157,'Retirement Calculator'!A:A,0),0),0)</f>
        <v>20171.771259384055</v>
      </c>
      <c r="K157" s="444">
        <f t="shared" ca="1" si="2"/>
        <v>18053.229229498142</v>
      </c>
      <c r="L157" s="444">
        <f t="shared" ca="1" si="3"/>
        <v>4350828.2443090519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4350828.2443090519</v>
      </c>
      <c r="J158" s="444">
        <f t="array" ref="J158">IFERROR(INDEX('Retirement Calculator'!K:K,MATCH('Lorri 401b'!N158,'Retirement Calculator'!A:A,0),0),0)</f>
        <v>20171.771259384055</v>
      </c>
      <c r="K158" s="444">
        <f t="shared" ca="1" si="2"/>
        <v>18044.401971040283</v>
      </c>
      <c r="L158" s="444">
        <f t="shared" ca="1" si="3"/>
        <v>4348700.875020708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4348700.875020708</v>
      </c>
      <c r="J159" s="444">
        <f t="array" ref="J159">IFERROR(INDEX('Retirement Calculator'!K:K,MATCH('Lorri 401b'!N159,'Retirement Calculator'!A:A,0),0),0)</f>
        <v>20171.771259384055</v>
      </c>
      <c r="K159" s="444">
        <f t="shared" ca="1" si="2"/>
        <v>18035.537932338848</v>
      </c>
      <c r="L159" s="444">
        <f t="shared" ca="1" si="3"/>
        <v>4346564.6416936629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4346564.6416936629</v>
      </c>
      <c r="J160" s="444">
        <f t="array" ref="J160">IFERROR(INDEX('Retirement Calculator'!K:K,MATCH('Lorri 401b'!N160,'Retirement Calculator'!A:A,0),0),0)</f>
        <v>20171.771259384055</v>
      </c>
      <c r="K160" s="444">
        <f t="shared" ca="1" si="2"/>
        <v>18026.636960142827</v>
      </c>
      <c r="L160" s="444">
        <f t="shared" ca="1" si="3"/>
        <v>4344419.5073944218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4344419.5073944218</v>
      </c>
      <c r="J161" s="444">
        <f t="array" ref="J161">IFERROR(INDEX('Retirement Calculator'!K:K,MATCH('Lorri 401b'!N161,'Retirement Calculator'!A:A,0),0),0)</f>
        <v>20171.771259384055</v>
      </c>
      <c r="K161" s="444">
        <f t="shared" ca="1" si="2"/>
        <v>18017.698900562656</v>
      </c>
      <c r="L161" s="444">
        <f t="shared" ca="1" si="3"/>
        <v>4342265.4350356003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4342265.4350356003</v>
      </c>
      <c r="J162" s="444">
        <f t="array" ref="J162">IFERROR(INDEX('Retirement Calculator'!K:K,MATCH('Lorri 401b'!N162,'Retirement Calculator'!A:A,0),0),0)</f>
        <v>20171.771259384055</v>
      </c>
      <c r="K162" s="444">
        <f t="shared" ca="1" si="2"/>
        <v>18008.723599067565</v>
      </c>
      <c r="L162" s="444">
        <f t="shared" ca="1" si="3"/>
        <v>4340102.387375284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4340102.387375284</v>
      </c>
      <c r="J163" s="444">
        <f t="array" ref="J163">IFERROR(INDEX('Retirement Calculator'!K:K,MATCH('Lorri 401b'!N163,'Retirement Calculator'!A:A,0),0),0)</f>
        <v>20171.771259384055</v>
      </c>
      <c r="K163" s="444">
        <f t="shared" ca="1" si="2"/>
        <v>17999.710900482914</v>
      </c>
      <c r="L163" s="444">
        <f t="shared" ca="1" si="3"/>
        <v>4337930.3270163825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4337930.3270163825</v>
      </c>
      <c r="J164" s="444">
        <f t="array" ref="J164">IFERROR(INDEX('Retirement Calculator'!K:K,MATCH('Lorri 401b'!N164,'Retirement Calculator'!A:A,0),0),0)</f>
        <v>20171.771259384055</v>
      </c>
      <c r="K164" s="444">
        <f t="shared" ca="1" si="2"/>
        <v>17990.660648987494</v>
      </c>
      <c r="L164" s="444">
        <f t="shared" ca="1" si="3"/>
        <v>4335749.2164059859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4335749.2164059859</v>
      </c>
      <c r="J165" s="444">
        <f t="array" ref="J165">IFERROR(INDEX('Retirement Calculator'!K:K,MATCH('Lorri 401b'!N165,'Retirement Calculator'!A:A,0),0),0)</f>
        <v>20171.771259384055</v>
      </c>
      <c r="K165" s="444">
        <f t="shared" ca="1" si="2"/>
        <v>17981.572688110838</v>
      </c>
      <c r="L165" s="444">
        <f t="shared" ca="1" si="3"/>
        <v>4333559.0178347128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4333559.0178347128</v>
      </c>
      <c r="J166" s="444">
        <f t="array" ref="J166">IFERROR(INDEX('Retirement Calculator'!K:K,MATCH('Lorri 401b'!N166,'Retirement Calculator'!A:A,0),0),0)</f>
        <v>20171.771259384055</v>
      </c>
      <c r="K166" s="444">
        <f t="shared" ca="1" si="2"/>
        <v>17972.446860730535</v>
      </c>
      <c r="L166" s="444">
        <f t="shared" ca="1" si="3"/>
        <v>4331359.6934360592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4331359.6934360592</v>
      </c>
      <c r="J167" s="444">
        <f t="array" ref="J167">IFERROR(INDEX('Retirement Calculator'!K:K,MATCH('Lorri 401b'!N167,'Retirement Calculator'!A:A,0),0),0)</f>
        <v>20171.771259384055</v>
      </c>
      <c r="K167" s="444">
        <f t="shared" ca="1" si="2"/>
        <v>17963.283009069477</v>
      </c>
      <c r="L167" s="444">
        <f t="shared" ca="1" si="3"/>
        <v>4329151.205185744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4329151.205185744</v>
      </c>
      <c r="J168" s="444">
        <f t="array" ref="J168">IFERROR(INDEX('Retirement Calculator'!K:K,MATCH('Lorri 401b'!N168,'Retirement Calculator'!A:A,0),0),0)</f>
        <v>20171.771259384055</v>
      </c>
      <c r="K168" s="444">
        <f t="shared" ca="1" si="2"/>
        <v>17954.080974693166</v>
      </c>
      <c r="L168" s="444">
        <f t="shared" ca="1" si="3"/>
        <v>4326933.5149010532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4326933.5149010532</v>
      </c>
      <c r="J169" s="444">
        <f t="array" ref="J169">IFERROR(INDEX('Retirement Calculator'!K:K,MATCH('Lorri 401b'!N169,'Retirement Calculator'!A:A,0),0),0)</f>
        <v>20171.771259384055</v>
      </c>
      <c r="K169" s="444">
        <f t="shared" ca="1" si="2"/>
        <v>17944.840598506955</v>
      </c>
      <c r="L169" s="444">
        <f t="shared" ca="1" si="3"/>
        <v>4324706.5842401758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4324706.5842401758</v>
      </c>
      <c r="J170" s="444">
        <f t="array" ref="J170">IFERROR(INDEX('Retirement Calculator'!K:K,MATCH('Lorri 401b'!N170,'Retirement Calculator'!A:A,0),0),0)</f>
        <v>20171.771259384055</v>
      </c>
      <c r="K170" s="444">
        <f t="shared" ca="1" si="2"/>
        <v>17935.5617207533</v>
      </c>
      <c r="L170" s="444">
        <f t="shared" ca="1" si="3"/>
        <v>4322470.3747015446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4322470.3747015446</v>
      </c>
      <c r="J171" s="444">
        <f t="array" ref="J171">IFERROR(INDEX('Retirement Calculator'!K:K,MATCH('Lorri 401b'!N171,'Retirement Calculator'!A:A,0),0),0)</f>
        <v>20171.771259384055</v>
      </c>
      <c r="K171" s="444">
        <f t="shared" ca="1" si="2"/>
        <v>17926.244181009002</v>
      </c>
      <c r="L171" s="444">
        <f t="shared" ca="1" si="3"/>
        <v>4320224.8476231694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4320224.8476231694</v>
      </c>
      <c r="J172" s="444">
        <f t="array" ref="J172">IFERROR(INDEX('Retirement Calculator'!K:K,MATCH('Lorri 401b'!N172,'Retirement Calculator'!A:A,0),0),0)</f>
        <v>20171.771259384055</v>
      </c>
      <c r="K172" s="444">
        <f t="shared" ca="1" si="2"/>
        <v>17916.887818182437</v>
      </c>
      <c r="L172" s="444">
        <f t="shared" ca="1" si="3"/>
        <v>4317969.964181968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4317969.964181968</v>
      </c>
      <c r="J173" s="444">
        <f t="array" ref="J173">IFERROR(INDEX('Retirement Calculator'!K:K,MATCH('Lorri 401b'!N173,'Retirement Calculator'!A:A,0),0),0)</f>
        <v>20171.771259384055</v>
      </c>
      <c r="K173" s="444">
        <f t="shared" ca="1" si="2"/>
        <v>17907.492470510766</v>
      </c>
      <c r="L173" s="444">
        <f t="shared" ca="1" si="3"/>
        <v>4315705.6853930941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4315705.6853930941</v>
      </c>
      <c r="J174" s="444">
        <f t="array" ref="J174">IFERROR(INDEX('Retirement Calculator'!K:K,MATCH('Lorri 401b'!N174,'Retirement Calculator'!A:A,0),0),0)</f>
        <v>20171.771259384055</v>
      </c>
      <c r="K174" s="444">
        <f t="shared" ca="1" si="2"/>
        <v>17898.057975557123</v>
      </c>
      <c r="L174" s="444">
        <f t="shared" ca="1" si="3"/>
        <v>4313431.9721092666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4313431.9721092666</v>
      </c>
      <c r="J175" s="444">
        <f t="array" ref="J175">IFERROR(INDEX('Retirement Calculator'!K:K,MATCH('Lorri 401b'!N175,'Retirement Calculator'!A:A,0),0),0)</f>
        <v>20171.771259384055</v>
      </c>
      <c r="K175" s="444">
        <f t="shared" ca="1" si="2"/>
        <v>17888.584170207843</v>
      </c>
      <c r="L175" s="444">
        <f t="shared" ca="1" si="3"/>
        <v>4311148.7850200897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4311148.7850200897</v>
      </c>
      <c r="J176" s="444">
        <f t="array" ref="J176">IFERROR(INDEX('Retirement Calculator'!K:K,MATCH('Lorri 401b'!N176,'Retirement Calculator'!A:A,0),0),0)</f>
        <v>20171.771259384055</v>
      </c>
      <c r="K176" s="444">
        <f t="shared" ca="1" si="2"/>
        <v>17879.070890669605</v>
      </c>
      <c r="L176" s="444">
        <f t="shared" ca="1" si="3"/>
        <v>4308856.0846513752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4308856.0846513752</v>
      </c>
      <c r="J177" s="444">
        <f t="array" ref="J177">IFERROR(INDEX('Retirement Calculator'!K:K,MATCH('Lorri 401b'!N177,'Retirement Calculator'!A:A,0),0),0)</f>
        <v>20171.771259384055</v>
      </c>
      <c r="K177" s="444">
        <f t="shared" ca="1" si="2"/>
        <v>17869.51797246663</v>
      </c>
      <c r="L177" s="444">
        <f t="shared" ca="1" si="3"/>
        <v>4306553.8313644575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4306553.8313644575</v>
      </c>
      <c r="J178" s="444">
        <f t="array" ref="J178">IFERROR(INDEX('Retirement Calculator'!K:K,MATCH('Lorri 401b'!N178,'Retirement Calculator'!A:A,0),0),0)</f>
        <v>20171.771259384055</v>
      </c>
      <c r="K178" s="444">
        <f t="shared" ca="1" si="2"/>
        <v>17859.925250437806</v>
      </c>
      <c r="L178" s="444">
        <f t="shared" ca="1" si="3"/>
        <v>4304241.9853555113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4304241.9853555113</v>
      </c>
      <c r="J179" s="444">
        <f t="array" ref="J179">IFERROR(INDEX('Retirement Calculator'!K:K,MATCH('Lorri 401b'!N179,'Retirement Calculator'!A:A,0),0),0)</f>
        <v>20171.771259384055</v>
      </c>
      <c r="K179" s="444">
        <f t="shared" ca="1" si="2"/>
        <v>17850.292558733861</v>
      </c>
      <c r="L179" s="444">
        <f t="shared" ca="1" si="3"/>
        <v>4301920.5066548614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4301920.5066548614</v>
      </c>
      <c r="J180" s="444">
        <f t="array" ref="J180">IFERROR(INDEX('Retirement Calculator'!K:K,MATCH('Lorri 401b'!N180,'Retirement Calculator'!A:A,0),0),0)</f>
        <v>20171.771259384055</v>
      </c>
      <c r="K180" s="444">
        <f t="shared" ca="1" si="2"/>
        <v>17840.619730814487</v>
      </c>
      <c r="L180" s="444">
        <f t="shared" ca="1" si="3"/>
        <v>4299589.3551262915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4299589.3551262915</v>
      </c>
      <c r="J181" s="444">
        <f t="array" ref="J181">IFERROR(INDEX('Retirement Calculator'!K:K,MATCH('Lorri 401b'!N181,'Retirement Calculator'!A:A,0),0),0)</f>
        <v>20171.771259384055</v>
      </c>
      <c r="K181" s="444">
        <f t="shared" ca="1" si="2"/>
        <v>17830.906599445447</v>
      </c>
      <c r="L181" s="444">
        <f t="shared" ca="1" si="3"/>
        <v>4297248.4904663526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4297248.4904663526</v>
      </c>
      <c r="J182" s="444">
        <f t="array" ref="J182">IFERROR(INDEX('Retirement Calculator'!K:K,MATCH('Lorri 401b'!N182,'Retirement Calculator'!A:A,0),0),0)</f>
        <v>20171.771259384055</v>
      </c>
      <c r="K182" s="444">
        <f t="shared" ca="1" si="2"/>
        <v>17821.152996695702</v>
      </c>
      <c r="L182" s="444">
        <f t="shared" ca="1" si="3"/>
        <v>4294897.8722036639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4294897.8722036639</v>
      </c>
      <c r="J183" s="444">
        <f t="array" ref="J183">IFERROR(INDEX('Retirement Calculator'!K:K,MATCH('Lorri 401b'!N183,'Retirement Calculator'!A:A,0),0),0)</f>
        <v>20171.771259384055</v>
      </c>
      <c r="K183" s="444">
        <f t="shared" ca="1" si="2"/>
        <v>17811.358753934499</v>
      </c>
      <c r="L183" s="444">
        <f t="shared" ca="1" si="3"/>
        <v>4292537.4596982142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4292537.4596982142</v>
      </c>
      <c r="J184" s="444">
        <f t="array" ref="J184">IFERROR(INDEX('Retirement Calculator'!K:K,MATCH('Lorri 401b'!N184,'Retirement Calculator'!A:A,0),0),0)</f>
        <v>20171.771259384055</v>
      </c>
      <c r="K184" s="444">
        <f t="shared" ca="1" si="2"/>
        <v>17801.523701828457</v>
      </c>
      <c r="L184" s="444">
        <f t="shared" ca="1" si="3"/>
        <v>4290167.2121406589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4290167.2121406589</v>
      </c>
      <c r="J185" s="444">
        <f t="array" ref="J185">IFERROR(INDEX('Retirement Calculator'!K:K,MATCH('Lorri 401b'!N185,'Retirement Calculator'!A:A,0),0),0)</f>
        <v>20171.771259384055</v>
      </c>
      <c r="K185" s="444">
        <f t="shared" ca="1" si="2"/>
        <v>17791.647670338643</v>
      </c>
      <c r="L185" s="444">
        <f t="shared" ca="1" si="3"/>
        <v>4287787.0885516135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4287787.0885516135</v>
      </c>
      <c r="J186" s="444">
        <f t="array" ref="J186">IFERROR(INDEX('Retirement Calculator'!K:K,MATCH('Lorri 401b'!N186,'Retirement Calculator'!A:A,0),0),0)</f>
        <v>20171.771259384055</v>
      </c>
      <c r="K186" s="444">
        <f t="shared" ca="1" si="2"/>
        <v>17781.730488717621</v>
      </c>
      <c r="L186" s="444">
        <f t="shared" ca="1" si="3"/>
        <v>4285397.0477809468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4285397.0477809468</v>
      </c>
      <c r="J187" s="444">
        <f t="array" ref="J187">IFERROR(INDEX('Retirement Calculator'!K:K,MATCH('Lorri 401b'!N187,'Retirement Calculator'!A:A,0),0),0)</f>
        <v>20171.771259384055</v>
      </c>
      <c r="K187" s="444">
        <f t="shared" ca="1" si="2"/>
        <v>17771.771985506512</v>
      </c>
      <c r="L187" s="444">
        <f t="shared" ca="1" si="3"/>
        <v>4282997.0485070692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4282997.0485070692</v>
      </c>
      <c r="J188" s="444">
        <f t="array" ref="J188">IFERROR(INDEX('Retirement Calculator'!K:K,MATCH('Lorri 401b'!N188,'Retirement Calculator'!A:A,0),0),0)</f>
        <v>20171.771259384055</v>
      </c>
      <c r="K188" s="444">
        <f t="shared" ca="1" si="2"/>
        <v>17761.771988532022</v>
      </c>
      <c r="L188" s="444">
        <f t="shared" ca="1" si="3"/>
        <v>4280587.0492362166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4280587.0492362166</v>
      </c>
      <c r="J189" s="444">
        <f t="array" ref="J189">IFERROR(INDEX('Retirement Calculator'!K:K,MATCH('Lorri 401b'!N189,'Retirement Calculator'!A:A,0),0),0)</f>
        <v>20171.771259384055</v>
      </c>
      <c r="K189" s="444">
        <f t="shared" ca="1" si="2"/>
        <v>17751.730324903467</v>
      </c>
      <c r="L189" s="444">
        <f t="shared" ca="1" si="3"/>
        <v>4278167.0083017359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4278167.0083017359</v>
      </c>
      <c r="J190" s="444">
        <f t="array" ref="J190">IFERROR(INDEX('Retirement Calculator'!K:K,MATCH('Lorri 401b'!N190,'Retirement Calculator'!A:A,0),0),0)</f>
        <v>20171.771259384055</v>
      </c>
      <c r="K190" s="444">
        <f t="shared" ca="1" si="2"/>
        <v>17741.646821009799</v>
      </c>
      <c r="L190" s="444">
        <f t="shared" ca="1" si="3"/>
        <v>4275736.8838633616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4275736.8838633616</v>
      </c>
      <c r="J191" s="444">
        <f t="array" ref="J191">IFERROR(INDEX('Retirement Calculator'!K:K,MATCH('Lorri 401b'!N191,'Retirement Calculator'!A:A,0),0),0)</f>
        <v>20171.771259384055</v>
      </c>
      <c r="K191" s="444">
        <f t="shared" ca="1" si="2"/>
        <v>17731.521302516572</v>
      </c>
      <c r="L191" s="444">
        <f t="shared" ca="1" si="3"/>
        <v>4273296.6339064939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4273296.6339064939</v>
      </c>
      <c r="J192" s="444">
        <f t="array" ref="J192">IFERROR(INDEX('Retirement Calculator'!K:K,MATCH('Lorri 401b'!N192,'Retirement Calculator'!A:A,0),0),0)</f>
        <v>20171.771259384055</v>
      </c>
      <c r="K192" s="444">
        <f t="shared" ca="1" si="2"/>
        <v>17721.353594362958</v>
      </c>
      <c r="L192" s="444">
        <f t="shared" ca="1" si="3"/>
        <v>4270846.2162414724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4270846.2162414724</v>
      </c>
      <c r="J193" s="444">
        <f t="array" ref="J193">IFERROR(INDEX('Retirement Calculator'!K:K,MATCH('Lorri 401b'!N193,'Retirement Calculator'!A:A,0),0),0)</f>
        <v>20171.771259384055</v>
      </c>
      <c r="K193" s="444">
        <f t="shared" ca="1" si="2"/>
        <v>17711.143520758702</v>
      </c>
      <c r="L193" s="444">
        <f t="shared" ca="1" si="3"/>
        <v>4268385.5885028467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4268385.5885028467</v>
      </c>
      <c r="J194" s="444">
        <f t="array" ref="J194">IFERROR(INDEX('Retirement Calculator'!K:K,MATCH('Lorri 401b'!N194,'Retirement Calculator'!A:A,0),0),0)</f>
        <v>20171.771259384055</v>
      </c>
      <c r="K194" s="444">
        <f t="shared" ca="1" si="2"/>
        <v>17700.890905181092</v>
      </c>
      <c r="L194" s="444">
        <f t="shared" ca="1" si="3"/>
        <v>4265914.7081486434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4265914.7081486434</v>
      </c>
      <c r="J195" s="444">
        <f t="array" ref="J195">IFERROR(INDEX('Retirement Calculator'!K:K,MATCH('Lorri 401b'!N195,'Retirement Calculator'!A:A,0),0),0)</f>
        <v>20171.771259384055</v>
      </c>
      <c r="K195" s="444">
        <f t="shared" ca="1" si="2"/>
        <v>17690.595570371912</v>
      </c>
      <c r="L195" s="444">
        <f t="shared" ca="1" si="3"/>
        <v>4263433.5324596306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4263433.5324596306</v>
      </c>
      <c r="J196" s="444">
        <f t="array" ref="J196">IFERROR(INDEX('Retirement Calculator'!K:K,MATCH('Lorri 401b'!N196,'Retirement Calculator'!A:A,0),0),0)</f>
        <v>20171.771259384055</v>
      </c>
      <c r="K196" s="444">
        <f t="shared" ca="1" si="2"/>
        <v>17680.257338334359</v>
      </c>
      <c r="L196" s="444">
        <f t="shared" ca="1" si="3"/>
        <v>4260942.0185385812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4260942.0185385812</v>
      </c>
      <c r="J197" s="444">
        <f t="array" ref="J197">IFERROR(INDEX('Retirement Calculator'!K:K,MATCH('Lorri 401b'!N197,'Retirement Calculator'!A:A,0),0),0)</f>
        <v>20171.771259384055</v>
      </c>
      <c r="K197" s="444">
        <f t="shared" ca="1" si="2"/>
        <v>17669.876030329986</v>
      </c>
      <c r="L197" s="444">
        <f t="shared" ca="1" si="3"/>
        <v>4258440.1233095266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4258440.1233095266</v>
      </c>
      <c r="J198" s="444">
        <f t="array" ref="J198">IFERROR(INDEX('Retirement Calculator'!K:K,MATCH('Lorri 401b'!N198,'Retirement Calculator'!A:A,0),0),0)</f>
        <v>20171.771259384055</v>
      </c>
      <c r="K198" s="444">
        <f t="shared" ca="1" si="2"/>
        <v>17659.451466875595</v>
      </c>
      <c r="L198" s="444">
        <f t="shared" ca="1" si="3"/>
        <v>4255927.8035170175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4255927.8035170175</v>
      </c>
      <c r="J199" s="444">
        <f t="array" ref="J199">IFERROR(INDEX('Retirement Calculator'!K:K,MATCH('Lorri 401b'!N199,'Retirement Calculator'!A:A,0),0),0)</f>
        <v>20171.771259384055</v>
      </c>
      <c r="K199" s="444">
        <f t="shared" ca="1" si="2"/>
        <v>17648.983467740138</v>
      </c>
      <c r="L199" s="444">
        <f t="shared" ca="1" si="3"/>
        <v>4253405.0157253733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4253405.0157253733</v>
      </c>
      <c r="J200" s="444">
        <f t="array" ref="J200">IFERROR(INDEX('Retirement Calculator'!K:K,MATCH('Lorri 401b'!N200,'Retirement Calculator'!A:A,0),0),0)</f>
        <v>20171.771259384055</v>
      </c>
      <c r="K200" s="444">
        <f t="shared" ca="1" si="2"/>
        <v>17638.47185194162</v>
      </c>
      <c r="L200" s="444">
        <f t="shared" ca="1" si="3"/>
        <v>4250871.7163179303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4250871.7163179303</v>
      </c>
      <c r="J201" s="444">
        <f t="array" ref="J201">IFERROR(INDEX('Retirement Calculator'!K:K,MATCH('Lorri 401b'!N201,'Retirement Calculator'!A:A,0),0),0)</f>
        <v>20171.771259384055</v>
      </c>
      <c r="K201" s="444">
        <f t="shared" ca="1" si="2"/>
        <v>17627.916437743941</v>
      </c>
      <c r="L201" s="444">
        <f t="shared" ca="1" si="3"/>
        <v>4248327.8614962902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4248327.8614962902</v>
      </c>
      <c r="J202" s="444">
        <f t="array" ref="J202">IFERROR(INDEX('Retirement Calculator'!K:K,MATCH('Lorri 401b'!N202,'Retirement Calculator'!A:A,0),0),0)</f>
        <v>20171.771259384055</v>
      </c>
      <c r="K202" s="444">
        <f t="shared" ca="1" si="2"/>
        <v>17617.317042653776</v>
      </c>
      <c r="L202" s="444">
        <f t="shared" ca="1" si="3"/>
        <v>4245773.4072795594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4245773.4072795594</v>
      </c>
      <c r="J203" s="444">
        <f t="array" ref="J203">IFERROR(INDEX('Retirement Calculator'!K:K,MATCH('Lorri 401b'!N203,'Retirement Calculator'!A:A,0),0),0)</f>
        <v>20171.771259384055</v>
      </c>
      <c r="K203" s="444">
        <f t="shared" ca="1" si="2"/>
        <v>17606.673483417395</v>
      </c>
      <c r="L203" s="444">
        <f t="shared" ca="1" si="3"/>
        <v>4243208.3095035926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4243208.3095035926</v>
      </c>
      <c r="J204" s="444">
        <f t="array" ref="J204">IFERROR(INDEX('Retirement Calculator'!K:K,MATCH('Lorri 401b'!N204,'Retirement Calculator'!A:A,0),0),0)</f>
        <v>20171.771259384055</v>
      </c>
      <c r="K204" s="444">
        <f t="shared" ca="1" si="2"/>
        <v>17595.985576017534</v>
      </c>
      <c r="L204" s="444">
        <f t="shared" ca="1" si="3"/>
        <v>4240632.5238202261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4240632.5238202261</v>
      </c>
      <c r="J205" s="444">
        <f t="array" ref="J205">IFERROR(INDEX('Retirement Calculator'!K:K,MATCH('Lorri 401b'!N205,'Retirement Calculator'!A:A,0),0),0)</f>
        <v>20171.771259384055</v>
      </c>
      <c r="K205" s="444">
        <f t="shared" ca="1" si="2"/>
        <v>17585.253135670173</v>
      </c>
      <c r="L205" s="444">
        <f t="shared" ca="1" si="3"/>
        <v>4238046.0056965118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4238046.0056965118</v>
      </c>
      <c r="J206" s="444">
        <f t="array" ref="J206">IFERROR(INDEX('Retirement Calculator'!K:K,MATCH('Lorri 401b'!N206,'Retirement Calculator'!A:A,0),0),0)</f>
        <v>20171.771259384055</v>
      </c>
      <c r="K206" s="444">
        <f t="shared" ca="1" si="2"/>
        <v>17574.475976821366</v>
      </c>
      <c r="L206" s="444">
        <f t="shared" ca="1" si="3"/>
        <v>4235448.7104139486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4235448.7104139486</v>
      </c>
      <c r="J207" s="444">
        <f t="array" ref="J207">IFERROR(INDEX('Retirement Calculator'!K:K,MATCH('Lorri 401b'!N207,'Retirement Calculator'!A:A,0),0),0)</f>
        <v>20171.771259384055</v>
      </c>
      <c r="K207" s="444">
        <f t="shared" ca="1" si="2"/>
        <v>17563.653913144019</v>
      </c>
      <c r="L207" s="444">
        <f t="shared" ca="1" si="3"/>
        <v>4232840.5930677084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4232840.5930677084</v>
      </c>
      <c r="J208" s="444">
        <f t="array" ref="J208">IFERROR(INDEX('Retirement Calculator'!K:K,MATCH('Lorri 401b'!N208,'Retirement Calculator'!A:A,0),0),0)</f>
        <v>20171.771259384055</v>
      </c>
      <c r="K208" s="444">
        <f t="shared" ca="1" si="2"/>
        <v>17552.786757534683</v>
      </c>
      <c r="L208" s="444">
        <f t="shared" ca="1" si="3"/>
        <v>4230221.6085658586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4230221.6085658586</v>
      </c>
      <c r="J209" s="444">
        <f t="array" ref="J209">IFERROR(INDEX('Retirement Calculator'!K:K,MATCH('Lorri 401b'!N209,'Retirement Calculator'!A:A,0),0),0)</f>
        <v>20171.771259384055</v>
      </c>
      <c r="K209" s="444">
        <f t="shared" ca="1" si="2"/>
        <v>17541.87432211031</v>
      </c>
      <c r="L209" s="444">
        <f t="shared" ca="1" si="3"/>
        <v>4227591.7116285842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4227591.7116285842</v>
      </c>
      <c r="J210" s="444">
        <f t="array" ref="J210">IFERROR(INDEX('Retirement Calculator'!K:K,MATCH('Lorri 401b'!N210,'Retirement Calculator'!A:A,0),0),0)</f>
        <v>20171.771259384055</v>
      </c>
      <c r="K210" s="444">
        <f t="shared" ca="1" si="2"/>
        <v>17530.916418205001</v>
      </c>
      <c r="L210" s="444">
        <f t="shared" ca="1" si="3"/>
        <v>4224950.856787405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4224950.856787405</v>
      </c>
      <c r="J211" s="444">
        <f t="array" ref="J211">IFERROR(INDEX('Retirement Calculator'!K:K,MATCH('Lorri 401b'!N211,'Retirement Calculator'!A:A,0),0),0)</f>
        <v>20171.771259384055</v>
      </c>
      <c r="K211" s="444">
        <f t="shared" ca="1" si="2"/>
        <v>17519.912856366755</v>
      </c>
      <c r="L211" s="444">
        <f t="shared" ca="1" si="3"/>
        <v>4222298.9983843872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4222298.9983843872</v>
      </c>
      <c r="J212" s="444">
        <f t="array" ref="J212">IFERROR(INDEX('Retirement Calculator'!K:K,MATCH('Lorri 401b'!N212,'Retirement Calculator'!A:A,0),0),0)</f>
        <v>20171.771259384055</v>
      </c>
      <c r="K212" s="444">
        <f t="shared" ca="1" si="2"/>
        <v>17508.863446354178</v>
      </c>
      <c r="L212" s="444">
        <f t="shared" ca="1" si="3"/>
        <v>4219636.0905713569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4219636.0905713569</v>
      </c>
      <c r="J213" s="444">
        <f t="array" ref="J213">IFERROR(INDEX('Retirement Calculator'!K:K,MATCH('Lorri 401b'!N213,'Retirement Calculator'!A:A,0),0),0)</f>
        <v>20171.771259384055</v>
      </c>
      <c r="K213" s="444">
        <f t="shared" ca="1" si="2"/>
        <v>17497.767997133218</v>
      </c>
      <c r="L213" s="444">
        <f t="shared" ca="1" si="3"/>
        <v>4216962.0873091063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4216962.0873091063</v>
      </c>
      <c r="J214" s="444">
        <f t="array" ref="J214">IFERROR(INDEX('Retirement Calculator'!K:K,MATCH('Lorri 401b'!N214,'Retirement Calculator'!A:A,0),0),0)</f>
        <v>20171.771259384055</v>
      </c>
      <c r="K214" s="444">
        <f t="shared" ca="1" si="2"/>
        <v>17486.626316873841</v>
      </c>
      <c r="L214" s="444">
        <f t="shared" ca="1" si="3"/>
        <v>4214276.9423665963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4214276.9423665963</v>
      </c>
      <c r="J215" s="444">
        <f t="array" ref="J215">IFERROR(INDEX('Retirement Calculator'!K:K,MATCH('Lorri 401b'!N215,'Retirement Calculator'!A:A,0),0),0)</f>
        <v>20171.771259384055</v>
      </c>
      <c r="K215" s="444">
        <f t="shared" ca="1" si="2"/>
        <v>17475.438212946719</v>
      </c>
      <c r="L215" s="444">
        <f t="shared" ca="1" si="3"/>
        <v>4211580.6093201591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4211580.6093201591</v>
      </c>
      <c r="J216" s="444">
        <f t="array" ref="J216">IFERROR(INDEX('Retirement Calculator'!K:K,MATCH('Lorri 401b'!N216,'Retirement Calculator'!A:A,0),0),0)</f>
        <v>20171.771259384055</v>
      </c>
      <c r="K216" s="444">
        <f t="shared" ca="1" si="2"/>
        <v>17464.203491919896</v>
      </c>
      <c r="L216" s="444">
        <f t="shared" ca="1" si="3"/>
        <v>4208873.0415526945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4208873.0415526945</v>
      </c>
      <c r="J217" s="444">
        <f t="array" ref="J217">IFERROR(INDEX('Retirement Calculator'!K:K,MATCH('Lorri 401b'!N217,'Retirement Calculator'!A:A,0),0),0)</f>
        <v>20171.771259384055</v>
      </c>
      <c r="K217" s="444">
        <f t="shared" ca="1" si="2"/>
        <v>17452.92195955546</v>
      </c>
      <c r="L217" s="444">
        <f t="shared" ca="1" si="3"/>
        <v>4206154.192252866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4206154.192252866</v>
      </c>
      <c r="J218" s="444">
        <f t="array" ref="J218">IFERROR(INDEX('Retirement Calculator'!K:K,MATCH('Lorri 401b'!N218,'Retirement Calculator'!A:A,0),0),0)</f>
        <v>20171.771259384055</v>
      </c>
      <c r="K218" s="444">
        <f t="shared" ca="1" si="2"/>
        <v>17441.593420806174</v>
      </c>
      <c r="L218" s="444">
        <f t="shared" ca="1" si="3"/>
        <v>4203424.0144142881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4203424.0144142881</v>
      </c>
      <c r="J219" s="444">
        <f t="array" ref="J219">IFERROR(INDEX('Retirement Calculator'!K:K,MATCH('Lorri 401b'!N219,'Retirement Calculator'!A:A,0),0),0)</f>
        <v>20171.771259384055</v>
      </c>
      <c r="K219" s="444">
        <f t="shared" ca="1" si="2"/>
        <v>17430.217679812096</v>
      </c>
      <c r="L219" s="444">
        <f t="shared" ca="1" si="3"/>
        <v>4200682.4608347155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4200682.4608347155</v>
      </c>
      <c r="J220" s="444">
        <f t="array" ref="J220">IFERROR(INDEX('Retirement Calculator'!K:K,MATCH('Lorri 401b'!N220,'Retirement Calculator'!A:A,0),0),0)</f>
        <v>20171.771259384055</v>
      </c>
      <c r="K220" s="444">
        <f t="shared" ca="1" si="2"/>
        <v>17418.794539897215</v>
      </c>
      <c r="L220" s="444">
        <f t="shared" ca="1" si="3"/>
        <v>4197929.4841152281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4197929.4841152281</v>
      </c>
      <c r="J221" s="444">
        <f t="array" ref="J221">IFERROR(INDEX('Retirement Calculator'!K:K,MATCH('Lorri 401b'!N221,'Retirement Calculator'!A:A,0),0),0)</f>
        <v>20171.771259384055</v>
      </c>
      <c r="K221" s="444">
        <f t="shared" ca="1" si="2"/>
        <v>17407.323803566014</v>
      </c>
      <c r="L221" s="444">
        <f t="shared" ca="1" si="3"/>
        <v>4195165.0366594102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4195165.0366594102</v>
      </c>
      <c r="J222" s="444">
        <f t="array" ref="J222">IFERROR(INDEX('Retirement Calculator'!K:K,MATCH('Lorri 401b'!N222,'Retirement Calculator'!A:A,0),0),0)</f>
        <v>20171.771259384055</v>
      </c>
      <c r="K222" s="444">
        <f t="shared" ca="1" si="2"/>
        <v>17395.805272500107</v>
      </c>
      <c r="L222" s="444">
        <f t="shared" ca="1" si="3"/>
        <v>4192389.070672526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4192389.070672526</v>
      </c>
      <c r="J223" s="444">
        <f t="array" ref="J223">IFERROR(INDEX('Retirement Calculator'!K:K,MATCH('Lorri 401b'!N223,'Retirement Calculator'!A:A,0),0),0)</f>
        <v>20171.771259384055</v>
      </c>
      <c r="K223" s="444">
        <f t="shared" ca="1" si="2"/>
        <v>17384.238747554758</v>
      </c>
      <c r="L223" s="444">
        <f t="shared" ca="1" si="3"/>
        <v>4189601.5381606966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4189601.5381606966</v>
      </c>
      <c r="J224" s="444">
        <f t="array" ref="J224">IFERROR(INDEX('Retirement Calculator'!K:K,MATCH('Lorri 401b'!N224,'Retirement Calculator'!A:A,0),0),0)</f>
        <v>20171.771259384055</v>
      </c>
      <c r="K224" s="444">
        <f t="shared" ca="1" si="2"/>
        <v>17372.624028755465</v>
      </c>
      <c r="L224" s="444">
        <f t="shared" ca="1" si="3"/>
        <v>4186802.3909300677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4186802.3909300677</v>
      </c>
      <c r="J225" s="444">
        <f t="array" ref="J225">IFERROR(INDEX('Retirement Calculator'!K:K,MATCH('Lorri 401b'!N225,'Retirement Calculator'!A:A,0),0),0)</f>
        <v>20171.771259384055</v>
      </c>
      <c r="K225" s="444">
        <f t="shared" ca="1" si="2"/>
        <v>17360.960915294516</v>
      </c>
      <c r="L225" s="444">
        <f t="shared" ca="1" si="3"/>
        <v>4183991.580585978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4183991.580585978</v>
      </c>
      <c r="J226" s="444">
        <f t="array" ref="J226">IFERROR(INDEX('Retirement Calculator'!K:K,MATCH('Lorri 401b'!N226,'Retirement Calculator'!A:A,0),0),0)</f>
        <v>20171.771259384055</v>
      </c>
      <c r="K226" s="444">
        <f t="shared" ca="1" si="2"/>
        <v>17349.249205527474</v>
      </c>
      <c r="L226" s="444">
        <f t="shared" ca="1" si="3"/>
        <v>4181169.0585321211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4181169.0585321211</v>
      </c>
      <c r="J227" s="444">
        <f t="array" ref="J227">IFERROR(INDEX('Retirement Calculator'!K:K,MATCH('Lorri 401b'!N227,'Retirement Calculator'!A:A,0),0),0)</f>
        <v>20171.771259384055</v>
      </c>
      <c r="K227" s="444">
        <f t="shared" ca="1" si="2"/>
        <v>17337.488696969736</v>
      </c>
      <c r="L227" s="444">
        <f t="shared" ca="1" si="3"/>
        <v>4178334.7759697065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4178334.7759697065</v>
      </c>
      <c r="J228" s="444">
        <f t="array" ref="J228">IFERROR(INDEX('Retirement Calculator'!K:K,MATCH('Lorri 401b'!N228,'Retirement Calculator'!A:A,0),0),0)</f>
        <v>20171.771259384055</v>
      </c>
      <c r="K228" s="444">
        <f t="shared" ca="1" si="2"/>
        <v>17325.679186293008</v>
      </c>
      <c r="L228" s="444">
        <f t="shared" ca="1" si="3"/>
        <v>4175488.6838966152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4175488.6838966152</v>
      </c>
      <c r="J229" s="444">
        <f t="array" ref="J229">IFERROR(INDEX('Retirement Calculator'!K:K,MATCH('Lorri 401b'!N229,'Retirement Calculator'!A:A,0),0),0)</f>
        <v>20171.771259384055</v>
      </c>
      <c r="K229" s="444">
        <f t="shared" ca="1" si="2"/>
        <v>17313.820469321796</v>
      </c>
      <c r="L229" s="444">
        <f t="shared" ca="1" si="3"/>
        <v>4172630.7331065526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4172630.7331065526</v>
      </c>
      <c r="J230" s="444">
        <f t="array" ref="J230">IFERROR(INDEX('Retirement Calculator'!K:K,MATCH('Lorri 401b'!N230,'Retirement Calculator'!A:A,0),0),0)</f>
        <v>20171.771259384055</v>
      </c>
      <c r="K230" s="444">
        <f t="shared" ca="1" si="2"/>
        <v>17301.912341029867</v>
      </c>
      <c r="L230" s="444">
        <f t="shared" ca="1" si="3"/>
        <v>4169760.8741881982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4169760.8741881982</v>
      </c>
      <c r="J231" s="444">
        <f t="array" ref="J231">IFERROR(INDEX('Retirement Calculator'!K:K,MATCH('Lorri 401b'!N231,'Retirement Calculator'!A:A,0),0),0)</f>
        <v>20171.771259384055</v>
      </c>
      <c r="K231" s="444">
        <f t="shared" ca="1" si="2"/>
        <v>17289.954595536728</v>
      </c>
      <c r="L231" s="444">
        <f t="shared" ca="1" si="3"/>
        <v>4166879.0575243509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4166879.0575243509</v>
      </c>
      <c r="J232" s="444">
        <f t="array" ref="J232">IFERROR(INDEX('Retirement Calculator'!K:K,MATCH('Lorri 401b'!N232,'Retirement Calculator'!A:A,0),0),0)</f>
        <v>20171.771259384055</v>
      </c>
      <c r="K232" s="444">
        <f t="shared" ca="1" si="2"/>
        <v>17277.947026104026</v>
      </c>
      <c r="L232" s="444">
        <f t="shared" ca="1" si="3"/>
        <v>4163985.2332910709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4163985.2332910709</v>
      </c>
      <c r="J233" s="444">
        <f t="array" ref="J233">IFERROR(INDEX('Retirement Calculator'!K:K,MATCH('Lorri 401b'!N233,'Retirement Calculator'!A:A,0),0),0)</f>
        <v>20171.771259384055</v>
      </c>
      <c r="K233" s="444">
        <f t="shared" ca="1" si="2"/>
        <v>17265.889425132031</v>
      </c>
      <c r="L233" s="444">
        <f t="shared" ca="1" si="3"/>
        <v>4161079.3514568186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4161079.3514568186</v>
      </c>
      <c r="J234" s="444">
        <f t="array" ref="J234">IFERROR(INDEX('Retirement Calculator'!K:K,MATCH('Lorri 401b'!N234,'Retirement Calculator'!A:A,0),0),0)</f>
        <v>20171.771259384055</v>
      </c>
      <c r="K234" s="444">
        <f t="shared" ca="1" si="2"/>
        <v>17253.781584155979</v>
      </c>
      <c r="L234" s="444">
        <f t="shared" ca="1" si="3"/>
        <v>4158161.3617815906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4158161.3617815906</v>
      </c>
      <c r="J235" s="444">
        <f t="array" ref="J235">IFERROR(INDEX('Retirement Calculator'!K:K,MATCH('Lorri 401b'!N235,'Retirement Calculator'!A:A,0),0),0)</f>
        <v>20171.771259384055</v>
      </c>
      <c r="K235" s="444">
        <f t="shared" ca="1" si="2"/>
        <v>17241.623293842527</v>
      </c>
      <c r="L235" s="444">
        <f t="shared" ca="1" si="3"/>
        <v>4155231.213816049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4155231.213816049</v>
      </c>
      <c r="J236" s="444">
        <f t="array" ref="J236">IFERROR(INDEX('Retirement Calculator'!K:K,MATCH('Lorri 401b'!N236,'Retirement Calculator'!A:A,0),0),0)</f>
        <v>20171.771259384055</v>
      </c>
      <c r="K236" s="444">
        <f t="shared" ca="1" si="2"/>
        <v>17229.4143439861</v>
      </c>
      <c r="L236" s="444">
        <f t="shared" ca="1" si="3"/>
        <v>4152288.856900651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4152288.856900651</v>
      </c>
      <c r="J237" s="444">
        <f t="array" ref="J237">IFERROR(INDEX('Retirement Calculator'!K:K,MATCH('Lorri 401b'!N237,'Retirement Calculator'!A:A,0),0),0)</f>
        <v>20171.771259384055</v>
      </c>
      <c r="K237" s="444">
        <f t="shared" ca="1" si="2"/>
        <v>17217.154523505276</v>
      </c>
      <c r="L237" s="444">
        <f t="shared" ca="1" si="3"/>
        <v>4149334.2401647721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4149334.2401647721</v>
      </c>
      <c r="J238" s="444">
        <f t="array" ref="J238">IFERROR(INDEX('Retirement Calculator'!K:K,MATCH('Lorri 401b'!N238,'Retirement Calculator'!A:A,0),0),0)</f>
        <v>20171.771259384055</v>
      </c>
      <c r="K238" s="444">
        <f t="shared" ca="1" si="2"/>
        <v>17204.843620439115</v>
      </c>
      <c r="L238" s="444">
        <f t="shared" ca="1" si="3"/>
        <v>4146367.312525827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4146367.312525827</v>
      </c>
      <c r="J239" s="444">
        <f t="array" ref="J239">IFERROR(INDEX('Retirement Calculator'!K:K,MATCH('Lorri 401b'!N239,'Retirement Calculator'!A:A,0),0),0)</f>
        <v>20171.771259384055</v>
      </c>
      <c r="K239" s="444">
        <f t="shared" ca="1" si="2"/>
        <v>17192.48142194351</v>
      </c>
      <c r="L239" s="444">
        <f t="shared" ca="1" si="3"/>
        <v>4143388.022688386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4143388.022688386</v>
      </c>
      <c r="J240" s="444">
        <f t="array" ref="J240">IFERROR(INDEX('Retirement Calculator'!K:K,MATCH('Lorri 401b'!N240,'Retirement Calculator'!A:A,0),0),0)</f>
        <v>20171.771259384055</v>
      </c>
      <c r="K240" s="444">
        <f t="shared" ca="1" si="2"/>
        <v>17180.06771428751</v>
      </c>
      <c r="L240" s="444">
        <f t="shared" ca="1" si="3"/>
        <v>4140396.3191432892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4140396.3191432892</v>
      </c>
      <c r="J241" s="444">
        <f t="array" ref="J241">IFERROR(INDEX('Retirement Calculator'!K:K,MATCH('Lorri 401b'!N241,'Retirement Calculator'!A:A,0),0),0)</f>
        <v>20171.771259384055</v>
      </c>
      <c r="K241" s="444">
        <f t="shared" ca="1" si="2"/>
        <v>17167.602282849602</v>
      </c>
      <c r="L241" s="444">
        <f t="shared" ca="1" si="3"/>
        <v>4137392.1501667546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4137392.1501667546</v>
      </c>
      <c r="J242" s="444">
        <f t="array" ref="J242">IFERROR(INDEX('Retirement Calculator'!K:K,MATCH('Lorri 401b'!N242,'Retirement Calculator'!A:A,0),0),0)</f>
        <v>20171.771259384055</v>
      </c>
      <c r="K242" s="444">
        <f t="shared" ca="1" si="2"/>
        <v>17155.084912114042</v>
      </c>
      <c r="L242" s="444">
        <f t="shared" ca="1" si="3"/>
        <v>4134375.4638194842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4134375.4638194842</v>
      </c>
      <c r="J243" s="444">
        <f t="array" ref="J243">IFERROR(INDEX('Retirement Calculator'!K:K,MATCH('Lorri 401b'!N243,'Retirement Calculator'!A:A,0),0),0)</f>
        <v>20171.771259384055</v>
      </c>
      <c r="K243" s="444">
        <f t="shared" ca="1" si="2"/>
        <v>17142.515385667084</v>
      </c>
      <c r="L243" s="444">
        <f t="shared" ca="1" si="3"/>
        <v>4131346.2079457669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4131346.2079457669</v>
      </c>
      <c r="J244" s="444">
        <f t="array" ref="J244">IFERROR(INDEX('Retirement Calculator'!K:K,MATCH('Lorri 401b'!N244,'Retirement Calculator'!A:A,0),0),0)</f>
        <v>20171.771259384055</v>
      </c>
      <c r="K244" s="444">
        <f t="shared" ca="1" si="2"/>
        <v>17129.893486193261</v>
      </c>
      <c r="L244" s="444">
        <f t="shared" ca="1" si="3"/>
        <v>4128304.330172576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4128304.330172576</v>
      </c>
      <c r="J245" s="444">
        <f t="array" ref="J245">IFERROR(INDEX('Retirement Calculator'!K:K,MATCH('Lorri 401b'!N245,'Retirement Calculator'!A:A,0),0),0)</f>
        <v>20171.771259384055</v>
      </c>
      <c r="K245" s="444">
        <f t="shared" ca="1" si="2"/>
        <v>17117.218995471634</v>
      </c>
      <c r="L245" s="444">
        <f t="shared" ca="1" si="3"/>
        <v>4125249.7779086633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4125249.7779086633</v>
      </c>
      <c r="J246" s="444">
        <f t="array" ref="J246">IFERROR(INDEX('Retirement Calculator'!K:K,MATCH('Lorri 401b'!N246,'Retirement Calculator'!A:A,0),0),0)</f>
        <v>20171.771259384055</v>
      </c>
      <c r="K246" s="444">
        <f t="shared" ca="1" si="2"/>
        <v>17104.491694371995</v>
      </c>
      <c r="L246" s="444">
        <f t="shared" ca="1" si="3"/>
        <v>4122182.4983436512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4122182.4983436512</v>
      </c>
      <c r="J247" s="444">
        <f t="array" ref="J247">IFERROR(INDEX('Retirement Calculator'!K:K,MATCH('Lorri 401b'!N247,'Retirement Calculator'!A:A,0),0),0)</f>
        <v>20171.771259384055</v>
      </c>
      <c r="K247" s="444">
        <f t="shared" ca="1" si="2"/>
        <v>17091.711362851111</v>
      </c>
      <c r="L247" s="444">
        <f t="shared" ca="1" si="3"/>
        <v>4119102.4384471183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4119102.4384471183</v>
      </c>
      <c r="J248" s="444">
        <f t="array" ref="J248">IFERROR(INDEX('Retirement Calculator'!K:K,MATCH('Lorri 401b'!N248,'Retirement Calculator'!A:A,0),0),0)</f>
        <v>20171.771259384055</v>
      </c>
      <c r="K248" s="444">
        <f t="shared" ca="1" si="2"/>
        <v>17078.877779948893</v>
      </c>
      <c r="L248" s="444">
        <f t="shared" ca="1" si="3"/>
        <v>4116009.544967683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4116009.544967683</v>
      </c>
      <c r="J249" s="444">
        <f t="array" ref="J249">IFERROR(INDEX('Retirement Calculator'!K:K,MATCH('Lorri 401b'!N249,'Retirement Calculator'!A:A,0),0),0)</f>
        <v>20171.771259384055</v>
      </c>
      <c r="K249" s="444">
        <f t="shared" ca="1" si="2"/>
        <v>17065.990723784576</v>
      </c>
      <c r="L249" s="444">
        <f t="shared" ca="1" si="3"/>
        <v>4112903.7644320833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4112903.7644320833</v>
      </c>
      <c r="J250" s="444">
        <f t="array" ref="J250">IFERROR(INDEX('Retirement Calculator'!K:K,MATCH('Lorri 401b'!N250,'Retirement Calculator'!A:A,0),0),0)</f>
        <v>20171.771259384055</v>
      </c>
      <c r="K250" s="444">
        <f t="shared" ca="1" si="2"/>
        <v>17053.049971552911</v>
      </c>
      <c r="L250" s="444">
        <f t="shared" ca="1" si="3"/>
        <v>4109785.0431442522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4109785.0431442522</v>
      </c>
      <c r="J251" s="444">
        <f t="array" ref="J251">IFERROR(INDEX('Retirement Calculator'!K:K,MATCH('Lorri 401b'!N251,'Retirement Calculator'!A:A,0),0),0)</f>
        <v>20171.771259384055</v>
      </c>
      <c r="K251" s="444">
        <f t="shared" ca="1" si="2"/>
        <v>17040.055299520282</v>
      </c>
      <c r="L251" s="444">
        <f t="shared" ca="1" si="3"/>
        <v>4106653.3271843884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4106653.3271843884</v>
      </c>
      <c r="J252" s="444">
        <f t="array" ref="J252">IFERROR(INDEX('Retirement Calculator'!K:K,MATCH('Lorri 401b'!N252,'Retirement Calculator'!A:A,0),0),0)</f>
        <v>20171.771259384055</v>
      </c>
      <c r="K252" s="444">
        <f t="shared" ca="1" si="2"/>
        <v>17027.00648302085</v>
      </c>
      <c r="L252" s="444">
        <f t="shared" ca="1" si="3"/>
        <v>4103508.5624080249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4103508.5624080249</v>
      </c>
      <c r="J253" s="444">
        <f t="array" ref="J253">IFERROR(INDEX('Retirement Calculator'!K:K,MATCH('Lorri 401b'!N253,'Retirement Calculator'!A:A,0),0),0)</f>
        <v>20171.771259384055</v>
      </c>
      <c r="K253" s="444">
        <f t="shared" ca="1" si="2"/>
        <v>17013.90329645267</v>
      </c>
      <c r="L253" s="444">
        <f t="shared" ca="1" si="3"/>
        <v>4100350.6944450932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4100350.6944450932</v>
      </c>
      <c r="J254" s="444">
        <f t="array" ref="J254">IFERROR(INDEX('Retirement Calculator'!K:K,MATCH('Lorri 401b'!N254,'Retirement Calculator'!A:A,0),0),0)</f>
        <v>20171.771259384055</v>
      </c>
      <c r="K254" s="444">
        <f t="shared" ca="1" si="2"/>
        <v>17000.745513273785</v>
      </c>
      <c r="L254" s="444">
        <f t="shared" ca="1" si="3"/>
        <v>4097179.6686989828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4097179.6686989828</v>
      </c>
      <c r="J255" s="444">
        <f t="array" ref="J255">IFERROR(INDEX('Retirement Calculator'!K:K,MATCH('Lorri 401b'!N255,'Retirement Calculator'!A:A,0),0),0)</f>
        <v>20171.771259384055</v>
      </c>
      <c r="K255" s="444">
        <f t="shared" ca="1" si="2"/>
        <v>16987.532905998327</v>
      </c>
      <c r="L255" s="444">
        <f t="shared" ca="1" si="3"/>
        <v>4093995.4303455967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4093995.4303455967</v>
      </c>
      <c r="J256" s="444">
        <f t="array" ref="J256">IFERROR(INDEX('Retirement Calculator'!K:K,MATCH('Lorri 401b'!N256,'Retirement Calculator'!A:A,0),0),0)</f>
        <v>20171.771259384055</v>
      </c>
      <c r="K256" s="444">
        <f t="shared" ca="1" si="2"/>
        <v>16974.265246192554</v>
      </c>
      <c r="L256" s="444">
        <f t="shared" ca="1" si="3"/>
        <v>4090797.924332405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4090797.924332405</v>
      </c>
      <c r="J257" s="444">
        <f t="array" ref="J257">IFERROR(INDEX('Retirement Calculator'!K:K,MATCH('Lorri 401b'!N257,'Retirement Calculator'!A:A,0),0),0)</f>
        <v>20171.771259384055</v>
      </c>
      <c r="K257" s="444">
        <f t="shared" ca="1" si="2"/>
        <v>16960.942304470918</v>
      </c>
      <c r="L257" s="444">
        <f t="shared" ca="1" si="3"/>
        <v>4087587.0953774918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4087587.0953774918</v>
      </c>
      <c r="J258" s="444">
        <f t="array" ref="J258">IFERROR(INDEX('Retirement Calculator'!K:K,MATCH('Lorri 401b'!N258,'Retirement Calculator'!A:A,0),0),0)</f>
        <v>20171.771259384055</v>
      </c>
      <c r="K258" s="444">
        <f t="shared" ca="1" si="2"/>
        <v>16947.563850492115</v>
      </c>
      <c r="L258" s="444">
        <f t="shared" ca="1" si="3"/>
        <v>4084362.8879685998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4084362.8879685998</v>
      </c>
      <c r="J259" s="444">
        <f t="array" ref="J259">IFERROR(INDEX('Retirement Calculator'!K:K,MATCH('Lorri 401b'!N259,'Retirement Calculator'!A:A,0),0),0)</f>
        <v>20171.771259384055</v>
      </c>
      <c r="K259" s="444">
        <f t="shared" ca="1" si="2"/>
        <v>16934.129652955064</v>
      </c>
      <c r="L259" s="444">
        <f t="shared" ca="1" si="3"/>
        <v>4081125.2463621707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4081125.2463621707</v>
      </c>
      <c r="J260" s="444">
        <f t="array" ref="J260">IFERROR(INDEX('Retirement Calculator'!K:K,MATCH('Lorri 401b'!N260,'Retirement Calculator'!A:A,0),0),0)</f>
        <v>20171.771259384055</v>
      </c>
      <c r="K260" s="444">
        <f t="shared" ca="1" si="2"/>
        <v>16920.639479594942</v>
      </c>
      <c r="L260" s="444">
        <f t="shared" ca="1" si="3"/>
        <v>4077874.1145823812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4077874.1145823812</v>
      </c>
      <c r="J261" s="444">
        <f t="array" ref="J261">IFERROR(INDEX('Retirement Calculator'!K:K,MATCH('Lorri 401b'!N261,'Retirement Calculator'!A:A,0),0),0)</f>
        <v>20171.771259384055</v>
      </c>
      <c r="K261" s="444">
        <f t="shared" ca="1" si="2"/>
        <v>16907.093097179153</v>
      </c>
      <c r="L261" s="444">
        <f t="shared" ca="1" si="3"/>
        <v>4074609.4364201762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4074609.4364201762</v>
      </c>
      <c r="J262" s="444">
        <f t="array" ref="J262">IFERROR(INDEX('Retirement Calculator'!K:K,MATCH('Lorri 401b'!N262,'Retirement Calculator'!A:A,0),0),0)</f>
        <v>20171.771259384055</v>
      </c>
      <c r="K262" s="444">
        <f t="shared" ca="1" si="2"/>
        <v>16893.490271503302</v>
      </c>
      <c r="L262" s="444">
        <f t="shared" ca="1" si="3"/>
        <v>4071331.1554322951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4071331.1554322951</v>
      </c>
      <c r="J263" s="444">
        <f t="array" ref="J263">IFERROR(INDEX('Retirement Calculator'!K:K,MATCH('Lorri 401b'!N263,'Retirement Calculator'!A:A,0),0),0)</f>
        <v>20171.771259384055</v>
      </c>
      <c r="K263" s="444">
        <f t="shared" ref="K263:K517" ca="1" si="27">IPMT(M263/12,1,12,-I263+J263,,0)</f>
        <v>16879.830767387128</v>
      </c>
      <c r="L263" s="444">
        <f t="shared" ref="L263:L517" ca="1" si="28">I263-J263+K263</f>
        <v>4068039.2149402979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4068039.2149402979</v>
      </c>
      <c r="J264" s="444">
        <f t="array" ref="J264">IFERROR(INDEX('Retirement Calculator'!K:K,MATCH('Lorri 401b'!N264,'Retirement Calculator'!A:A,0),0),0)</f>
        <v>20171.771259384055</v>
      </c>
      <c r="K264" s="444">
        <f t="shared" ca="1" si="27"/>
        <v>16866.114348670475</v>
      </c>
      <c r="L264" s="444">
        <f t="shared" ca="1" si="28"/>
        <v>4064733.5580295841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4064733.5580295841</v>
      </c>
      <c r="J265" s="444">
        <f t="array" ref="J265">IFERROR(INDEX('Retirement Calculator'!K:K,MATCH('Lorri 401b'!N265,'Retirement Calculator'!A:A,0),0),0)</f>
        <v>20171.771259384055</v>
      </c>
      <c r="K265" s="444">
        <f t="shared" ca="1" si="27"/>
        <v>16852.340778209167</v>
      </c>
      <c r="L265" s="444">
        <f t="shared" ca="1" si="28"/>
        <v>4061414.1275484092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4061414.1275484092</v>
      </c>
      <c r="J266" s="444">
        <f t="array" ref="J266">IFERROR(INDEX('Retirement Calculator'!K:K,MATCH('Lorri 401b'!N266,'Retirement Calculator'!A:A,0),0),0)</f>
        <v>20171.771259384055</v>
      </c>
      <c r="K266" s="444">
        <f t="shared" ca="1" si="27"/>
        <v>16838.509817870938</v>
      </c>
      <c r="L266" s="444">
        <f t="shared" ca="1" si="28"/>
        <v>4058080.8661068957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4058080.8661068957</v>
      </c>
      <c r="J267" s="444">
        <f t="array" ref="J267">IFERROR(INDEX('Retirement Calculator'!K:K,MATCH('Lorri 401b'!N267,'Retirement Calculator'!A:A,0),0),0)</f>
        <v>20171.771259384055</v>
      </c>
      <c r="K267" s="444">
        <f t="shared" ca="1" si="27"/>
        <v>16824.621228531298</v>
      </c>
      <c r="L267" s="444">
        <f t="shared" ca="1" si="28"/>
        <v>4054733.716076043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4054733.716076043</v>
      </c>
      <c r="J268" s="444">
        <f t="array" ref="J268">IFERROR(INDEX('Retirement Calculator'!K:K,MATCH('Lorri 401b'!N268,'Retirement Calculator'!A:A,0),0),0)</f>
        <v>20171.771259384055</v>
      </c>
      <c r="K268" s="444">
        <f t="shared" ca="1" si="27"/>
        <v>16810.67477006941</v>
      </c>
      <c r="L268" s="444">
        <f t="shared" ca="1" si="28"/>
        <v>4051372.619586728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4051372.619586728</v>
      </c>
      <c r="J269" s="444">
        <f t="array" ref="J269">IFERROR(INDEX('Retirement Calculator'!K:K,MATCH('Lorri 401b'!N269,'Retirement Calculator'!A:A,0),0),0)</f>
        <v>20171.771259384055</v>
      </c>
      <c r="K269" s="444">
        <f t="shared" ca="1" si="27"/>
        <v>16796.670201363933</v>
      </c>
      <c r="L269" s="444">
        <f t="shared" ca="1" si="28"/>
        <v>4047997.5185287078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4047997.5185287078</v>
      </c>
      <c r="J270" s="444">
        <f t="array" ref="J270">IFERROR(INDEX('Retirement Calculator'!K:K,MATCH('Lorri 401b'!N270,'Retirement Calculator'!A:A,0),0),0)</f>
        <v>20171.771259384055</v>
      </c>
      <c r="K270" s="444">
        <f t="shared" ca="1" si="27"/>
        <v>16782.607280288845</v>
      </c>
      <c r="L270" s="444">
        <f t="shared" ca="1" si="28"/>
        <v>4044608.3545496124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4044608.3545496124</v>
      </c>
      <c r="J271" s="444">
        <f t="array" ref="J271">IFERROR(INDEX('Retirement Calculator'!K:K,MATCH('Lorri 401b'!N271,'Retirement Calculator'!A:A,0),0),0)</f>
        <v>20171.771259384055</v>
      </c>
      <c r="K271" s="444">
        <f t="shared" ca="1" si="27"/>
        <v>16768.485763709283</v>
      </c>
      <c r="L271" s="444">
        <f t="shared" ca="1" si="28"/>
        <v>4041205.0690539372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4041205.0690539372</v>
      </c>
      <c r="J272" s="444">
        <f t="array" ref="J272">IFERROR(INDEX('Retirement Calculator'!K:K,MATCH('Lorri 401b'!N272,'Retirement Calculator'!A:A,0),0),0)</f>
        <v>20171.771259384055</v>
      </c>
      <c r="K272" s="444">
        <f t="shared" ca="1" si="27"/>
        <v>16754.305407477303</v>
      </c>
      <c r="L272" s="444">
        <f t="shared" ca="1" si="28"/>
        <v>4037787.6032020301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4037787.6032020301</v>
      </c>
      <c r="J273" s="444">
        <f t="array" ref="J273">IFERROR(INDEX('Retirement Calculator'!K:K,MATCH('Lorri 401b'!N273,'Retirement Calculator'!A:A,0),0),0)</f>
        <v>20171.771259384055</v>
      </c>
      <c r="K273" s="444">
        <f t="shared" ca="1" si="27"/>
        <v>16740.06596642769</v>
      </c>
      <c r="L273" s="444">
        <f t="shared" ca="1" si="28"/>
        <v>4034355.8979090736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4034355.8979090736</v>
      </c>
      <c r="J274" s="444">
        <f t="array" ref="J274">IFERROR(INDEX('Retirement Calculator'!K:K,MATCH('Lorri 401b'!N274,'Retirement Calculator'!A:A,0),0),0)</f>
        <v>20171.771259384055</v>
      </c>
      <c r="K274" s="444">
        <f t="shared" ca="1" si="27"/>
        <v>16725.767194373708</v>
      </c>
      <c r="L274" s="444">
        <f t="shared" ca="1" si="28"/>
        <v>4030909.8938440629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4030909.8938440629</v>
      </c>
      <c r="J275" s="444">
        <f t="array" ref="J275">IFERROR(INDEX('Retirement Calculator'!K:K,MATCH('Lorri 401b'!N275,'Retirement Calculator'!A:A,0),0),0)</f>
        <v>20171.771259384055</v>
      </c>
      <c r="K275" s="444">
        <f t="shared" ca="1" si="27"/>
        <v>16711.408844102829</v>
      </c>
      <c r="L275" s="444">
        <f t="shared" ca="1" si="28"/>
        <v>4027449.5314287813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4027449.5314287813</v>
      </c>
      <c r="J276" s="444">
        <f t="array" ref="J276">IFERROR(INDEX('Retirement Calculator'!K:K,MATCH('Lorri 401b'!N276,'Retirement Calculator'!A:A,0),0),0)</f>
        <v>20171.771259384055</v>
      </c>
      <c r="K276" s="444">
        <f t="shared" ca="1" si="27"/>
        <v>16696.990667372487</v>
      </c>
      <c r="L276" s="444">
        <f t="shared" ca="1" si="28"/>
        <v>4023974.7508367696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4023974.7508367696</v>
      </c>
      <c r="J277" s="444">
        <f t="array" ref="J277">IFERROR(INDEX('Retirement Calculator'!K:K,MATCH('Lorri 401b'!N277,'Retirement Calculator'!A:A,0),0),0)</f>
        <v>20171.771259384055</v>
      </c>
      <c r="K277" s="444">
        <f t="shared" ca="1" si="27"/>
        <v>16682.512414905774</v>
      </c>
      <c r="L277" s="444">
        <f t="shared" ca="1" si="28"/>
        <v>4020485.4919922911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4020485.4919922911</v>
      </c>
      <c r="J278" s="444">
        <f t="array" ref="J278">IFERROR(INDEX('Retirement Calculator'!K:K,MATCH('Lorri 401b'!N278,'Retirement Calculator'!A:A,0),0),0)</f>
        <v>20171.771259384055</v>
      </c>
      <c r="K278" s="444">
        <f t="shared" ca="1" si="27"/>
        <v>16667.973836387111</v>
      </c>
      <c r="L278" s="444">
        <f t="shared" ca="1" si="28"/>
        <v>4016981.6945692939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4016981.6945692939</v>
      </c>
      <c r="J279" s="444">
        <f t="array" ref="J279">IFERROR(INDEX('Retirement Calculator'!K:K,MATCH('Lorri 401b'!N279,'Retirement Calculator'!A:A,0),0),0)</f>
        <v>20171.771259384055</v>
      </c>
      <c r="K279" s="444">
        <f t="shared" ca="1" si="27"/>
        <v>16653.374680457957</v>
      </c>
      <c r="L279" s="444">
        <f t="shared" ca="1" si="28"/>
        <v>4013463.2979903677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4013463.2979903677</v>
      </c>
      <c r="J280" s="444">
        <f t="array" ref="J280">IFERROR(INDEX('Retirement Calculator'!K:K,MATCH('Lorri 401b'!N280,'Retirement Calculator'!A:A,0),0),0)</f>
        <v>20171.771259384055</v>
      </c>
      <c r="K280" s="444">
        <f t="shared" ca="1" si="27"/>
        <v>16638.714694712435</v>
      </c>
      <c r="L280" s="444">
        <f t="shared" ca="1" si="28"/>
        <v>4009930.2414256958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4009930.2414256958</v>
      </c>
      <c r="J281" s="444">
        <f t="array" ref="J281">IFERROR(INDEX('Retirement Calculator'!K:K,MATCH('Lorri 401b'!N281,'Retirement Calculator'!A:A,0),0),0)</f>
        <v>20171.771259384055</v>
      </c>
      <c r="K281" s="444">
        <f t="shared" ca="1" si="27"/>
        <v>16623.993625692965</v>
      </c>
      <c r="L281" s="444">
        <f t="shared" ca="1" si="28"/>
        <v>4006382.4637920046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4006382.4637920046</v>
      </c>
      <c r="J282" s="444">
        <f t="array" ref="J282">IFERROR(INDEX('Retirement Calculator'!K:K,MATCH('Lorri 401b'!N282,'Retirement Calculator'!A:A,0),0),0)</f>
        <v>20171.771259384055</v>
      </c>
      <c r="K282" s="444">
        <f t="shared" ca="1" si="27"/>
        <v>16609.211218885917</v>
      </c>
      <c r="L282" s="444">
        <f t="shared" ca="1" si="28"/>
        <v>4002819.9037515065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4002819.9037515065</v>
      </c>
      <c r="J283" s="444">
        <f t="array" ref="J283">IFERROR(INDEX('Retirement Calculator'!K:K,MATCH('Lorri 401b'!N283,'Retirement Calculator'!A:A,0),0),0)</f>
        <v>20171.771259384055</v>
      </c>
      <c r="K283" s="444">
        <f t="shared" ca="1" si="27"/>
        <v>16594.367218717176</v>
      </c>
      <c r="L283" s="444">
        <f t="shared" ca="1" si="28"/>
        <v>3999242.4997108392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3999242.4997108392</v>
      </c>
      <c r="J284" s="444">
        <f t="array" ref="J284">IFERROR(INDEX('Retirement Calculator'!K:K,MATCH('Lorri 401b'!N284,'Retirement Calculator'!A:A,0),0),0)</f>
        <v>20171.771259384055</v>
      </c>
      <c r="K284" s="444">
        <f t="shared" ca="1" si="27"/>
        <v>16579.461368547731</v>
      </c>
      <c r="L284" s="444">
        <f t="shared" ca="1" si="28"/>
        <v>3995650.1898200028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3995650.1898200028</v>
      </c>
      <c r="J285" s="444">
        <f t="array" ref="J285">IFERROR(INDEX('Retirement Calculator'!K:K,MATCH('Lorri 401b'!N285,'Retirement Calculator'!A:A,0),0),0)</f>
        <v>20171.771259384055</v>
      </c>
      <c r="K285" s="444">
        <f t="shared" ca="1" si="27"/>
        <v>16564.493410669245</v>
      </c>
      <c r="L285" s="444">
        <f t="shared" ca="1" si="28"/>
        <v>3992042.9119712878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3992042.9119712878</v>
      </c>
      <c r="J286" s="444">
        <f t="array" ref="J286">IFERROR(INDEX('Retirement Calculator'!K:K,MATCH('Lorri 401b'!N286,'Retirement Calculator'!A:A,0),0),0)</f>
        <v>20171.771259384055</v>
      </c>
      <c r="K286" s="444">
        <f t="shared" ca="1" si="27"/>
        <v>16549.463086299598</v>
      </c>
      <c r="L286" s="444">
        <f t="shared" ca="1" si="28"/>
        <v>3988420.6037982032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3988420.6037982032</v>
      </c>
      <c r="J287" s="444">
        <f t="array" ref="J287">IFERROR(INDEX('Retirement Calculator'!K:K,MATCH('Lorri 401b'!N287,'Retirement Calculator'!A:A,0),0),0)</f>
        <v>20171.771259384055</v>
      </c>
      <c r="K287" s="444">
        <f t="shared" ca="1" si="27"/>
        <v>16534.370135578411</v>
      </c>
      <c r="L287" s="444">
        <f t="shared" ca="1" si="28"/>
        <v>3984783.2026743973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3984783.2026743973</v>
      </c>
      <c r="J288" s="444">
        <f t="array" ref="J288">IFERROR(INDEX('Retirement Calculator'!K:K,MATCH('Lorri 401b'!N288,'Retirement Calculator'!A:A,0),0),0)</f>
        <v>20171.771259384055</v>
      </c>
      <c r="K288" s="444">
        <f t="shared" ca="1" si="27"/>
        <v>16519.214297562554</v>
      </c>
      <c r="L288" s="444">
        <f t="shared" ca="1" si="28"/>
        <v>3981130.6457125754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3981130.6457125754</v>
      </c>
      <c r="J289" s="444">
        <f t="array" ref="J289">IFERROR(INDEX('Retirement Calculator'!K:K,MATCH('Lorri 401b'!N289,'Retirement Calculator'!A:A,0),0),0)</f>
        <v>20171.771259384055</v>
      </c>
      <c r="K289" s="444">
        <f t="shared" ca="1" si="27"/>
        <v>16503.995310221631</v>
      </c>
      <c r="L289" s="444">
        <f t="shared" ca="1" si="28"/>
        <v>3977462.869763413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3977462.869763413</v>
      </c>
      <c r="J290" s="444">
        <f t="array" ref="J290">IFERROR(INDEX('Retirement Calculator'!K:K,MATCH('Lorri 401b'!N290,'Retirement Calculator'!A:A,0),0),0)</f>
        <v>20171.771259384055</v>
      </c>
      <c r="K290" s="444">
        <f t="shared" ca="1" si="27"/>
        <v>16488.712910433453</v>
      </c>
      <c r="L290" s="444">
        <f t="shared" ca="1" si="28"/>
        <v>3973779.811414462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3973779.811414462</v>
      </c>
      <c r="J291" s="444">
        <f t="array" ref="J291">IFERROR(INDEX('Retirement Calculator'!K:K,MATCH('Lorri 401b'!N291,'Retirement Calculator'!A:A,0),0),0)</f>
        <v>20171.771259384055</v>
      </c>
      <c r="K291" s="444">
        <f t="shared" ca="1" si="27"/>
        <v>16473.366833979489</v>
      </c>
      <c r="L291" s="444">
        <f t="shared" ca="1" si="28"/>
        <v>3970081.4069890571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3970081.4069890571</v>
      </c>
      <c r="J292" s="444">
        <f t="array" ref="J292">IFERROR(INDEX('Retirement Calculator'!K:K,MATCH('Lorri 401b'!N292,'Retirement Calculator'!A:A,0),0),0)</f>
        <v>20171.771259384055</v>
      </c>
      <c r="K292" s="444">
        <f t="shared" ca="1" si="27"/>
        <v>16457.956815540303</v>
      </c>
      <c r="L292" s="444">
        <f t="shared" ca="1" si="28"/>
        <v>3966367.5925452132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3966367.5925452132</v>
      </c>
      <c r="J293" s="444">
        <f t="array" ref="J293">IFERROR(INDEX('Retirement Calculator'!K:K,MATCH('Lorri 401b'!N293,'Retirement Calculator'!A:A,0),0),0)</f>
        <v>20171.771259384055</v>
      </c>
      <c r="K293" s="444">
        <f t="shared" ca="1" si="27"/>
        <v>16442.482588690953</v>
      </c>
      <c r="L293" s="444">
        <f t="shared" ca="1" si="28"/>
        <v>3962638.3038745201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3962638.3038745201</v>
      </c>
      <c r="J294" s="444">
        <f t="array" ref="J294">IFERROR(INDEX('Retirement Calculator'!K:K,MATCH('Lorri 401b'!N294,'Retirement Calculator'!A:A,0),0),0)</f>
        <v>20171.771259384055</v>
      </c>
      <c r="K294" s="444">
        <f t="shared" ca="1" si="27"/>
        <v>16426.943885896399</v>
      </c>
      <c r="L294" s="444">
        <f t="shared" ca="1" si="28"/>
        <v>3958893.4765010322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3958893.4765010322</v>
      </c>
      <c r="J295" s="444">
        <f t="array" ref="J295">IFERROR(INDEX('Retirement Calculator'!K:K,MATCH('Lorri 401b'!N295,'Retirement Calculator'!A:A,0),0),0)</f>
        <v>20171.771259384055</v>
      </c>
      <c r="K295" s="444">
        <f t="shared" ca="1" si="27"/>
        <v>16411.340438506868</v>
      </c>
      <c r="L295" s="444">
        <f t="shared" ca="1" si="28"/>
        <v>3955133.045680155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3955133.045680155</v>
      </c>
      <c r="J296" s="444">
        <f t="array" ref="J296">IFERROR(INDEX('Retirement Calculator'!K:K,MATCH('Lorri 401b'!N296,'Retirement Calculator'!A:A,0),0),0)</f>
        <v>20171.771259384055</v>
      </c>
      <c r="K296" s="444">
        <f t="shared" ca="1" si="27"/>
        <v>16395.671976753212</v>
      </c>
      <c r="L296" s="444">
        <f t="shared" ca="1" si="28"/>
        <v>3951356.9463975239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3951356.9463975239</v>
      </c>
      <c r="J297" s="444">
        <f t="array" ref="J297">IFERROR(INDEX('Retirement Calculator'!K:K,MATCH('Lorri 401b'!N297,'Retirement Calculator'!A:A,0),0),0)</f>
        <v>20171.771259384055</v>
      </c>
      <c r="K297" s="444">
        <f t="shared" ca="1" si="27"/>
        <v>16379.938229742249</v>
      </c>
      <c r="L297" s="444">
        <f t="shared" ca="1" si="28"/>
        <v>3947565.1133678821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3947565.1133678821</v>
      </c>
      <c r="J298" s="444">
        <f t="array" ref="J298">IFERROR(INDEX('Retirement Calculator'!K:K,MATCH('Lorri 401b'!N298,'Retirement Calculator'!A:A,0),0),0)</f>
        <v>20171.771259384055</v>
      </c>
      <c r="K298" s="444">
        <f t="shared" ca="1" si="27"/>
        <v>16364.138925452076</v>
      </c>
      <c r="L298" s="444">
        <f t="shared" ca="1" si="28"/>
        <v>3943757.4810339501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3943757.4810339501</v>
      </c>
      <c r="J299" s="444">
        <f t="array" ref="J299">IFERROR(INDEX('Retirement Calculator'!K:K,MATCH('Lorri 401b'!N299,'Retirement Calculator'!A:A,0),0),0)</f>
        <v>20171.771259384055</v>
      </c>
      <c r="K299" s="444">
        <f t="shared" ca="1" si="27"/>
        <v>16348.273790727357</v>
      </c>
      <c r="L299" s="444">
        <f t="shared" ca="1" si="28"/>
        <v>3939933.9835652933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3939933.9835652933</v>
      </c>
      <c r="J300" s="444">
        <f t="array" ref="J300">IFERROR(INDEX('Retirement Calculator'!K:K,MATCH('Lorri 401b'!N300,'Retirement Calculator'!A:A,0),0),0)</f>
        <v>20171.771259384055</v>
      </c>
      <c r="K300" s="444">
        <f t="shared" ca="1" si="27"/>
        <v>16332.342551274618</v>
      </c>
      <c r="L300" s="444">
        <f t="shared" ca="1" si="28"/>
        <v>3936094.5548571837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3936094.5548571837</v>
      </c>
      <c r="J301" s="444">
        <f t="array" ref="J301">IFERROR(INDEX('Retirement Calculator'!K:K,MATCH('Lorri 401b'!N301,'Retirement Calculator'!A:A,0),0),0)</f>
        <v>20171.771259384055</v>
      </c>
      <c r="K301" s="444">
        <f t="shared" ca="1" si="27"/>
        <v>16316.344931657497</v>
      </c>
      <c r="L301" s="444">
        <f t="shared" ca="1" si="28"/>
        <v>3932239.1285294569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3932239.1285294569</v>
      </c>
      <c r="J302" s="444">
        <f t="array" ref="J302">IFERROR(INDEX('Retirement Calculator'!K:K,MATCH('Lorri 401b'!N302,'Retirement Calculator'!A:A,0),0),0)</f>
        <v>20171.771259384055</v>
      </c>
      <c r="K302" s="444">
        <f t="shared" ca="1" si="27"/>
        <v>16300.280655291972</v>
      </c>
      <c r="L302" s="444">
        <f t="shared" ca="1" si="28"/>
        <v>3928367.6379253645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3928367.6379253645</v>
      </c>
      <c r="J303" s="444">
        <f t="array" ref="J303">IFERROR(INDEX('Retirement Calculator'!K:K,MATCH('Lorri 401b'!N303,'Retirement Calculator'!A:A,0),0),0)</f>
        <v>20171.771259384055</v>
      </c>
      <c r="K303" s="444">
        <f t="shared" ca="1" si="27"/>
        <v>16284.149444441582</v>
      </c>
      <c r="L303" s="444">
        <f t="shared" ca="1" si="28"/>
        <v>3924480.0161104221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3924480.0161104221</v>
      </c>
      <c r="J304" s="444">
        <f t="array" ref="J304">IFERROR(INDEX('Retirement Calculator'!K:K,MATCH('Lorri 401b'!N304,'Retirement Calculator'!A:A,0),0),0)</f>
        <v>20171.771259384055</v>
      </c>
      <c r="K304" s="444">
        <f t="shared" ca="1" si="27"/>
        <v>16267.951020212657</v>
      </c>
      <c r="L304" s="444">
        <f t="shared" ca="1" si="28"/>
        <v>3920576.1958712507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3920576.1958712507</v>
      </c>
      <c r="J305" s="444">
        <f t="array" ref="J305">IFERROR(INDEX('Retirement Calculator'!K:K,MATCH('Lorri 401b'!N305,'Retirement Calculator'!A:A,0),0),0)</f>
        <v>20171.771259384055</v>
      </c>
      <c r="K305" s="444">
        <f t="shared" ca="1" si="27"/>
        <v>16251.685102549443</v>
      </c>
      <c r="L305" s="444">
        <f t="shared" ca="1" si="28"/>
        <v>3916656.1097144159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3916656.1097144159</v>
      </c>
      <c r="J306" s="444">
        <f t="array" ref="J306">IFERROR(INDEX('Retirement Calculator'!K:K,MATCH('Lorri 401b'!N306,'Retirement Calculator'!A:A,0),0),0)</f>
        <v>20171.771259384055</v>
      </c>
      <c r="K306" s="444">
        <f t="shared" ca="1" si="27"/>
        <v>16235.351410229299</v>
      </c>
      <c r="L306" s="444">
        <f t="shared" ca="1" si="28"/>
        <v>3912719.6898652609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3912719.6898652609</v>
      </c>
      <c r="J307" s="444">
        <f t="array" ref="J307">IFERROR(INDEX('Retirement Calculator'!K:K,MATCH('Lorri 401b'!N307,'Retirement Calculator'!A:A,0),0),0)</f>
        <v>20171.771259384055</v>
      </c>
      <c r="K307" s="444">
        <f t="shared" ca="1" si="27"/>
        <v>16218.949660857819</v>
      </c>
      <c r="L307" s="444">
        <f t="shared" ca="1" si="28"/>
        <v>3908766.8682667343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3908766.8682667343</v>
      </c>
      <c r="J308" s="444">
        <f t="array" ref="J308">IFERROR(INDEX('Retirement Calculator'!K:K,MATCH('Lorri 401b'!N308,'Retirement Calculator'!A:A,0),0),0)</f>
        <v>20171.771259384055</v>
      </c>
      <c r="K308" s="444">
        <f t="shared" ca="1" si="27"/>
        <v>16202.479570863958</v>
      </c>
      <c r="L308" s="444">
        <f t="shared" ca="1" si="28"/>
        <v>3904797.5765782138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3904797.5765782138</v>
      </c>
      <c r="J309" s="444">
        <f t="array" ref="J309">IFERROR(INDEX('Retirement Calculator'!K:K,MATCH('Lorri 401b'!N309,'Retirement Calculator'!A:A,0),0),0)</f>
        <v>20171.771259384055</v>
      </c>
      <c r="K309" s="444">
        <f t="shared" ca="1" si="27"/>
        <v>16185.940855495122</v>
      </c>
      <c r="L309" s="444">
        <f t="shared" ca="1" si="28"/>
        <v>3900811.7461743248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3900811.7461743248</v>
      </c>
      <c r="J310" s="444">
        <f t="array" ref="J310">IFERROR(INDEX('Retirement Calculator'!K:K,MATCH('Lorri 401b'!N310,'Retirement Calculator'!A:A,0),0),0)</f>
        <v>20171.771259384055</v>
      </c>
      <c r="K310" s="444">
        <f t="shared" ca="1" si="27"/>
        <v>16169.333228812253</v>
      </c>
      <c r="L310" s="444">
        <f t="shared" ca="1" si="28"/>
        <v>3896809.3081437526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3896809.3081437526</v>
      </c>
      <c r="J311" s="444">
        <f t="array" ref="J311">IFERROR(INDEX('Retirement Calculator'!K:K,MATCH('Lorri 401b'!N311,'Retirement Calculator'!A:A,0),0),0)</f>
        <v>20171.771259384055</v>
      </c>
      <c r="K311" s="444">
        <f t="shared" ca="1" si="27"/>
        <v>16152.656403684869</v>
      </c>
      <c r="L311" s="444">
        <f t="shared" ca="1" si="28"/>
        <v>3892790.1932880534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3892790.1932880534</v>
      </c>
      <c r="J312" s="444">
        <f t="array" ref="J312">IFERROR(INDEX('Retirement Calculator'!K:K,MATCH('Lorri 401b'!N312,'Retirement Calculator'!A:A,0),0),0)</f>
        <v>20171.771259384055</v>
      </c>
      <c r="K312" s="444">
        <f t="shared" ca="1" si="27"/>
        <v>16135.910091786123</v>
      </c>
      <c r="L312" s="444">
        <f t="shared" ca="1" si="28"/>
        <v>3888754.3321204553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3888754.3321204553</v>
      </c>
      <c r="J313" s="444">
        <f t="array" ref="J313">IFERROR(INDEX('Retirement Calculator'!K:K,MATCH('Lorri 401b'!N313,'Retirement Calculator'!A:A,0),0),0)</f>
        <v>20171.771259384055</v>
      </c>
      <c r="K313" s="444">
        <f t="shared" ca="1" si="27"/>
        <v>16119.094003587796</v>
      </c>
      <c r="L313" s="444">
        <f t="shared" ca="1" si="28"/>
        <v>3884701.6548646591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3884701.6548646591</v>
      </c>
      <c r="J314" s="444">
        <f t="array" ref="J314">IFERROR(INDEX('Retirement Calculator'!K:K,MATCH('Lorri 401b'!N314,'Retirement Calculator'!A:A,0),0),0)</f>
        <v>20171.771259384055</v>
      </c>
      <c r="K314" s="444">
        <f t="shared" ca="1" si="27"/>
        <v>16102.207848355312</v>
      </c>
      <c r="L314" s="444">
        <f t="shared" ca="1" si="28"/>
        <v>3880632.09145363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3880632.09145363</v>
      </c>
      <c r="J315" s="444">
        <f t="array" ref="J315">IFERROR(INDEX('Retirement Calculator'!K:K,MATCH('Lorri 401b'!N315,'Retirement Calculator'!A:A,0),0),0)</f>
        <v>20171.771259384055</v>
      </c>
      <c r="K315" s="444">
        <f t="shared" ca="1" si="27"/>
        <v>16085.251334142693</v>
      </c>
      <c r="L315" s="444">
        <f t="shared" ca="1" si="28"/>
        <v>3876545.5715283887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3876545.5715283887</v>
      </c>
      <c r="J316" s="444">
        <f t="array" ref="J316">IFERROR(INDEX('Retirement Calculator'!K:K,MATCH('Lorri 401b'!N316,'Retirement Calculator'!A:A,0),0),0)</f>
        <v>20171.771259384055</v>
      </c>
      <c r="K316" s="444">
        <f t="shared" ca="1" si="27"/>
        <v>16068.224167787519</v>
      </c>
      <c r="L316" s="444">
        <f t="shared" ca="1" si="28"/>
        <v>3872442.0244367919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3872442.0244367919</v>
      </c>
      <c r="J317" s="444">
        <f t="array" ref="J317">IFERROR(INDEX('Retirement Calculator'!K:K,MATCH('Lorri 401b'!N317,'Retirement Calculator'!A:A,0),0),0)</f>
        <v>20171.771259384055</v>
      </c>
      <c r="K317" s="444">
        <f t="shared" ca="1" si="27"/>
        <v>16051.126054905864</v>
      </c>
      <c r="L317" s="444">
        <f t="shared" ca="1" si="28"/>
        <v>3868321.3792323135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3868321.3792323135</v>
      </c>
      <c r="J318" s="444">
        <f t="array" ref="J318">IFERROR(INDEX('Retirement Calculator'!K:K,MATCH('Lorri 401b'!N318,'Retirement Calculator'!A:A,0),0),0)</f>
        <v>20171.771259384055</v>
      </c>
      <c r="K318" s="444">
        <f t="shared" ca="1" si="27"/>
        <v>16033.956699887205</v>
      </c>
      <c r="L318" s="444">
        <f t="shared" ca="1" si="28"/>
        <v>3864183.5646728165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3864183.5646728165</v>
      </c>
      <c r="J319" s="444">
        <f t="array" ref="J319">IFERROR(INDEX('Retirement Calculator'!K:K,MATCH('Lorri 401b'!N319,'Retirement Calculator'!A:A,0),0),0)</f>
        <v>20171.771259384055</v>
      </c>
      <c r="K319" s="444">
        <f t="shared" ca="1" si="27"/>
        <v>16016.715805889304</v>
      </c>
      <c r="L319" s="444">
        <f t="shared" ca="1" si="28"/>
        <v>3860028.5092193214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3860028.5092193214</v>
      </c>
      <c r="J320" s="444">
        <f t="array" ref="J320">IFERROR(INDEX('Retirement Calculator'!K:K,MATCH('Lorri 401b'!N320,'Retirement Calculator'!A:A,0),0),0)</f>
        <v>20171.771259384055</v>
      </c>
      <c r="K320" s="444">
        <f t="shared" ca="1" si="27"/>
        <v>15999.403074833072</v>
      </c>
      <c r="L320" s="444">
        <f t="shared" ca="1" si="28"/>
        <v>3855856.1410347703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3855856.1410347703</v>
      </c>
      <c r="J321" s="444">
        <f t="array" ref="J321">IFERROR(INDEX('Retirement Calculator'!K:K,MATCH('Lorri 401b'!N321,'Retirement Calculator'!A:A,0),0),0)</f>
        <v>20171.771259384055</v>
      </c>
      <c r="K321" s="444">
        <f t="shared" ca="1" si="27"/>
        <v>15982.018207397441</v>
      </c>
      <c r="L321" s="444">
        <f t="shared" ca="1" si="28"/>
        <v>3851666.3879827834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3851666.3879827834</v>
      </c>
      <c r="J322" s="444">
        <f t="array" ref="J322">IFERROR(INDEX('Retirement Calculator'!K:K,MATCH('Lorri 401b'!N322,'Retirement Calculator'!A:A,0),0),0)</f>
        <v>20171.771259384055</v>
      </c>
      <c r="K322" s="444">
        <f t="shared" ca="1" si="27"/>
        <v>15964.56090301416</v>
      </c>
      <c r="L322" s="444">
        <f t="shared" ca="1" si="28"/>
        <v>3847459.1776264133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3847459.1776264133</v>
      </c>
      <c r="J323" s="444">
        <f t="array" ref="J323">IFERROR(INDEX('Retirement Calculator'!K:K,MATCH('Lorri 401b'!N323,'Retirement Calculator'!A:A,0),0),0)</f>
        <v>20171.771259384055</v>
      </c>
      <c r="K323" s="444">
        <f t="shared" ca="1" si="27"/>
        <v>15947.03085986262</v>
      </c>
      <c r="L323" s="444">
        <f t="shared" ca="1" si="28"/>
        <v>3843234.4372268915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3843234.4372268915</v>
      </c>
      <c r="J324" s="444">
        <f t="array" ref="J324">IFERROR(INDEX('Retirement Calculator'!K:K,MATCH('Lorri 401b'!N324,'Retirement Calculator'!A:A,0),0),0)</f>
        <v>20171.771259384055</v>
      </c>
      <c r="K324" s="444">
        <f t="shared" ca="1" si="27"/>
        <v>15929.427774864613</v>
      </c>
      <c r="L324" s="444">
        <f t="shared" ca="1" si="28"/>
        <v>3838992.093742372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3838992.093742372</v>
      </c>
      <c r="J325" s="444">
        <f t="array" ref="J325">IFERROR(INDEX('Retirement Calculator'!K:K,MATCH('Lorri 401b'!N325,'Retirement Calculator'!A:A,0),0),0)</f>
        <v>20171.771259384055</v>
      </c>
      <c r="K325" s="444">
        <f t="shared" ca="1" si="27"/>
        <v>15911.751343679116</v>
      </c>
      <c r="L325" s="444">
        <f t="shared" ca="1" si="28"/>
        <v>3834732.0738266669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3834732.0738266669</v>
      </c>
      <c r="J326" s="444">
        <f t="array" ref="J326">IFERROR(INDEX('Retirement Calculator'!K:K,MATCH('Lorri 401b'!N326,'Retirement Calculator'!A:A,0),0),0)</f>
        <v>20171.771259384055</v>
      </c>
      <c r="K326" s="444">
        <f t="shared" ca="1" si="27"/>
        <v>15894.00126069701</v>
      </c>
      <c r="L326" s="444">
        <f t="shared" ca="1" si="28"/>
        <v>3830454.3038279796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3830454.3038279796</v>
      </c>
      <c r="J327" s="444">
        <f t="array" ref="J327">IFERROR(INDEX('Retirement Calculator'!K:K,MATCH('Lorri 401b'!N327,'Retirement Calculator'!A:A,0),0),0)</f>
        <v>20171.771259384055</v>
      </c>
      <c r="K327" s="444">
        <f t="shared" ca="1" si="27"/>
        <v>15876.177219035815</v>
      </c>
      <c r="L327" s="444">
        <f t="shared" ca="1" si="28"/>
        <v>3826158.7097876314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3826158.7097876314</v>
      </c>
      <c r="J328" s="444">
        <f t="array" ref="J328">IFERROR(INDEX('Retirement Calculator'!K:K,MATCH('Lorri 401b'!N328,'Retirement Calculator'!A:A,0),0),0)</f>
        <v>20171.771259384055</v>
      </c>
      <c r="K328" s="444">
        <f t="shared" ca="1" si="27"/>
        <v>15858.278910534364</v>
      </c>
      <c r="L328" s="444">
        <f t="shared" ca="1" si="28"/>
        <v>3821845.2174387816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3821845.2174387816</v>
      </c>
      <c r="J329" s="444">
        <f t="array" ref="J329">IFERROR(INDEX('Retirement Calculator'!K:K,MATCH('Lorri 401b'!N329,'Retirement Calculator'!A:A,0),0),0)</f>
        <v>20171.771259384055</v>
      </c>
      <c r="K329" s="444">
        <f t="shared" ca="1" si="27"/>
        <v>15840.306025747486</v>
      </c>
      <c r="L329" s="444">
        <f t="shared" ca="1" si="28"/>
        <v>3817513.7522051451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3817513.7522051451</v>
      </c>
      <c r="J330" s="444">
        <f t="array" ref="J330">IFERROR(INDEX('Retirement Calculator'!K:K,MATCH('Lorri 401b'!N330,'Retirement Calculator'!A:A,0),0),0)</f>
        <v>20171.771259384055</v>
      </c>
      <c r="K330" s="444">
        <f t="shared" ca="1" si="27"/>
        <v>15822.25825394067</v>
      </c>
      <c r="L330" s="444">
        <f t="shared" ca="1" si="28"/>
        <v>3813164.2391997017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3813164.2391997017</v>
      </c>
      <c r="J331" s="444">
        <f t="array" ref="J331">IFERROR(INDEX('Retirement Calculator'!K:K,MATCH('Lorri 401b'!N331,'Retirement Calculator'!A:A,0),0),0)</f>
        <v>20171.771259384055</v>
      </c>
      <c r="K331" s="444">
        <f t="shared" ca="1" si="27"/>
        <v>15804.135283084655</v>
      </c>
      <c r="L331" s="444">
        <f t="shared" ca="1" si="28"/>
        <v>3808796.6032234021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3808796.6032234021</v>
      </c>
      <c r="J332" s="444">
        <f t="array" ref="J332">IFERROR(INDEX('Retirement Calculator'!K:K,MATCH('Lorri 401b'!N332,'Retirement Calculator'!A:A,0),0),0)</f>
        <v>20171.771259384055</v>
      </c>
      <c r="K332" s="444">
        <f t="shared" ca="1" si="27"/>
        <v>15785.936799850077</v>
      </c>
      <c r="L332" s="444">
        <f t="shared" ca="1" si="28"/>
        <v>3804410.7687638677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3804410.7687638677</v>
      </c>
      <c r="J333" s="444">
        <f t="array" ref="J333">IFERROR(INDEX('Retirement Calculator'!K:K,MATCH('Lorri 401b'!N333,'Retirement Calculator'!A:A,0),0),0)</f>
        <v>20171.771259384055</v>
      </c>
      <c r="K333" s="444">
        <f t="shared" ca="1" si="27"/>
        <v>15767.662489602015</v>
      </c>
      <c r="L333" s="444">
        <f t="shared" ca="1" si="28"/>
        <v>3800006.6599940853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3800006.6599940853</v>
      </c>
      <c r="J334" s="444">
        <f t="array" ref="J334">IFERROR(INDEX('Retirement Calculator'!K:K,MATCH('Lorri 401b'!N334,'Retirement Calculator'!A:A,0),0),0)</f>
        <v>20171.771259384055</v>
      </c>
      <c r="K334" s="444">
        <f t="shared" ca="1" si="27"/>
        <v>15749.312036394587</v>
      </c>
      <c r="L334" s="444">
        <f t="shared" ca="1" si="28"/>
        <v>3795584.2007710957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3795584.2007710957</v>
      </c>
      <c r="J335" s="444">
        <f t="array" ref="J335">IFERROR(INDEX('Retirement Calculator'!K:K,MATCH('Lorri 401b'!N335,'Retirement Calculator'!A:A,0),0),0)</f>
        <v>20171.771259384055</v>
      </c>
      <c r="K335" s="444">
        <f t="shared" ca="1" si="27"/>
        <v>15730.885122965467</v>
      </c>
      <c r="L335" s="444">
        <f t="shared" ca="1" si="28"/>
        <v>3791143.314634677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3791143.314634677</v>
      </c>
      <c r="J336" s="444">
        <f t="array" ref="J336">IFERROR(INDEX('Retirement Calculator'!K:K,MATCH('Lorri 401b'!N336,'Retirement Calculator'!A:A,0),0),0)</f>
        <v>20171.771259384055</v>
      </c>
      <c r="K336" s="444">
        <f t="shared" ca="1" si="27"/>
        <v>15712.381430730384</v>
      </c>
      <c r="L336" s="444">
        <f t="shared" ca="1" si="28"/>
        <v>3786683.924806023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3786683.924806023</v>
      </c>
      <c r="J337" s="444">
        <f t="array" ref="J337">IFERROR(INDEX('Retirement Calculator'!K:K,MATCH('Lorri 401b'!N337,'Retirement Calculator'!A:A,0),0),0)</f>
        <v>20171.771259384055</v>
      </c>
      <c r="K337" s="444">
        <f t="shared" ca="1" si="27"/>
        <v>15693.800639777659</v>
      </c>
      <c r="L337" s="444">
        <f t="shared" ca="1" si="28"/>
        <v>3782205.9541864162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3782205.9541864162</v>
      </c>
      <c r="J338" s="444">
        <f t="array" ref="J338">IFERROR(INDEX('Retirement Calculator'!K:K,MATCH('Lorri 401b'!N338,'Retirement Calculator'!A:A,0),0),0)</f>
        <v>20171.771259384055</v>
      </c>
      <c r="K338" s="444">
        <f t="shared" ca="1" si="27"/>
        <v>15675.142428862633</v>
      </c>
      <c r="L338" s="444">
        <f t="shared" ca="1" si="28"/>
        <v>3777709.3253558949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3777709.3253558949</v>
      </c>
      <c r="J339" s="444">
        <f t="array" ref="J339">IFERROR(INDEX('Retirement Calculator'!K:K,MATCH('Lorri 401b'!N339,'Retirement Calculator'!A:A,0),0),0)</f>
        <v>20171.771259384055</v>
      </c>
      <c r="K339" s="444">
        <f t="shared" ca="1" si="27"/>
        <v>15656.406475402127</v>
      </c>
      <c r="L339" s="444">
        <f t="shared" ca="1" si="28"/>
        <v>3773193.9605719126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3773193.9605719126</v>
      </c>
      <c r="J340" s="444">
        <f t="array" ref="J340">IFERROR(INDEX('Retirement Calculator'!K:K,MATCH('Lorri 401b'!N340,'Retirement Calculator'!A:A,0),0),0)</f>
        <v>20171.771259384055</v>
      </c>
      <c r="K340" s="444">
        <f t="shared" ca="1" si="27"/>
        <v>15637.592455468866</v>
      </c>
      <c r="L340" s="444">
        <f t="shared" ca="1" si="28"/>
        <v>3768659.7817679974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3768659.7817679974</v>
      </c>
      <c r="J341" s="444">
        <f t="array" ref="J341">IFERROR(INDEX('Retirement Calculator'!K:K,MATCH('Lorri 401b'!N341,'Retirement Calculator'!A:A,0),0),0)</f>
        <v>20171.771259384055</v>
      </c>
      <c r="K341" s="444">
        <f t="shared" ca="1" si="27"/>
        <v>15618.700043785886</v>
      </c>
      <c r="L341" s="444">
        <f t="shared" ca="1" si="28"/>
        <v>3764106.710552399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3764106.710552399</v>
      </c>
      <c r="J342" s="444">
        <f t="array" ref="J342">IFERROR(INDEX('Retirement Calculator'!K:K,MATCH('Lorri 401b'!N342,'Retirement Calculator'!A:A,0),0),0)</f>
        <v>20171.771259384055</v>
      </c>
      <c r="K342" s="444">
        <f t="shared" ca="1" si="27"/>
        <v>15599.728913720897</v>
      </c>
      <c r="L342" s="444">
        <f t="shared" ca="1" si="28"/>
        <v>3759534.6682067355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3759534.6682067355</v>
      </c>
      <c r="J343" s="444">
        <f t="array" ref="J343">IFERROR(INDEX('Retirement Calculator'!K:K,MATCH('Lorri 401b'!N343,'Retirement Calculator'!A:A,0),0),0)</f>
        <v>20171.771259384055</v>
      </c>
      <c r="K343" s="444">
        <f t="shared" ca="1" si="27"/>
        <v>15580.67873728063</v>
      </c>
      <c r="L343" s="444">
        <f t="shared" ca="1" si="28"/>
        <v>3754943.5756846317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3754943.5756846317</v>
      </c>
      <c r="J344" s="444">
        <f t="array" ref="J344">IFERROR(INDEX('Retirement Calculator'!K:K,MATCH('Lorri 401b'!N344,'Retirement Calculator'!A:A,0),0),0)</f>
        <v>20171.771259384055</v>
      </c>
      <c r="K344" s="444">
        <f t="shared" ca="1" si="27"/>
        <v>15561.549185105197</v>
      </c>
      <c r="L344" s="444">
        <f t="shared" ca="1" si="28"/>
        <v>3750333.3536103526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3750333.3536103526</v>
      </c>
      <c r="J345" s="444">
        <f t="array" ref="J345">IFERROR(INDEX('Retirement Calculator'!K:K,MATCH('Lorri 401b'!N345,'Retirement Calculator'!A:A,0),0),0)</f>
        <v>20171.771259384055</v>
      </c>
      <c r="K345" s="444">
        <f t="shared" ca="1" si="27"/>
        <v>15542.339926462368</v>
      </c>
      <c r="L345" s="444">
        <f t="shared" ca="1" si="28"/>
        <v>3745703.9222774305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3745703.9222774305</v>
      </c>
      <c r="J346" s="444">
        <f t="array" ref="J346">IFERROR(INDEX('Retirement Calculator'!K:K,MATCH('Lorri 401b'!N346,'Retirement Calculator'!A:A,0),0),0)</f>
        <v>20171.771259384055</v>
      </c>
      <c r="K346" s="444">
        <f t="shared" ca="1" si="27"/>
        <v>15523.050629241859</v>
      </c>
      <c r="L346" s="444">
        <f t="shared" ca="1" si="28"/>
        <v>3741055.2016472882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3741055.2016472882</v>
      </c>
      <c r="J347" s="444">
        <f t="array" ref="J347">IFERROR(INDEX('Retirement Calculator'!K:K,MATCH('Lorri 401b'!N347,'Retirement Calculator'!A:A,0),0),0)</f>
        <v>20171.771259384055</v>
      </c>
      <c r="K347" s="444">
        <f t="shared" ca="1" si="27"/>
        <v>15503.680959949599</v>
      </c>
      <c r="L347" s="444">
        <f t="shared" ca="1" si="28"/>
        <v>3736387.1113478537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3736387.1113478537</v>
      </c>
      <c r="J348" s="444">
        <f t="array" ref="J348">IFERROR(INDEX('Retirement Calculator'!K:K,MATCH('Lorri 401b'!N348,'Retirement Calculator'!A:A,0),0),0)</f>
        <v>20171.771259384055</v>
      </c>
      <c r="K348" s="444">
        <f t="shared" ca="1" si="27"/>
        <v>15484.230583701956</v>
      </c>
      <c r="L348" s="444">
        <f t="shared" ca="1" si="28"/>
        <v>3731699.5706721712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3731699.5706721712</v>
      </c>
      <c r="J349" s="444">
        <f t="array" ref="J349">IFERROR(INDEX('Retirement Calculator'!K:K,MATCH('Lorri 401b'!N349,'Retirement Calculator'!A:A,0),0),0)</f>
        <v>20171.771259384055</v>
      </c>
      <c r="K349" s="444">
        <f t="shared" ca="1" si="27"/>
        <v>15464.699164219943</v>
      </c>
      <c r="L349" s="444">
        <f t="shared" ca="1" si="28"/>
        <v>3726992.4985770071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3726992.4985770071</v>
      </c>
      <c r="J350" s="444">
        <f t="array" ref="J350">IFERROR(INDEX('Retirement Calculator'!K:K,MATCH('Lorri 401b'!N350,'Retirement Calculator'!A:A,0),0),0)</f>
        <v>20171.771259384055</v>
      </c>
      <c r="K350" s="444">
        <f t="shared" ca="1" si="27"/>
        <v>15445.086363823428</v>
      </c>
      <c r="L350" s="444">
        <f t="shared" ca="1" si="28"/>
        <v>3722265.8136814465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3722265.8136814465</v>
      </c>
      <c r="J351" s="444">
        <f t="array" ref="J351">IFERROR(INDEX('Retirement Calculator'!K:K,MATCH('Lorri 401b'!N351,'Retirement Calculator'!A:A,0),0),0)</f>
        <v>20171.771259384055</v>
      </c>
      <c r="K351" s="444">
        <f t="shared" ca="1" si="27"/>
        <v>15425.391843425259</v>
      </c>
      <c r="L351" s="444">
        <f t="shared" ca="1" si="28"/>
        <v>3717519.4342654874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3717519.4342654874</v>
      </c>
      <c r="J352" s="444">
        <f t="array" ref="J352">IFERROR(INDEX('Retirement Calculator'!K:K,MATCH('Lorri 401b'!N352,'Retirement Calculator'!A:A,0),0),0)</f>
        <v>20171.771259384055</v>
      </c>
      <c r="K352" s="444">
        <f t="shared" ca="1" si="27"/>
        <v>15405.615262525429</v>
      </c>
      <c r="L352" s="444">
        <f t="shared" ca="1" si="28"/>
        <v>3712753.2782686288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3712753.2782686288</v>
      </c>
      <c r="J353" s="444">
        <f t="array" ref="J353">IFERROR(INDEX('Retirement Calculator'!K:K,MATCH('Lorri 401b'!N353,'Retirement Calculator'!A:A,0),0),0)</f>
        <v>20171.771259384055</v>
      </c>
      <c r="K353" s="444">
        <f t="shared" ca="1" si="27"/>
        <v>15385.756279205185</v>
      </c>
      <c r="L353" s="444">
        <f t="shared" ca="1" si="28"/>
        <v>3707967.2632884495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3707967.2632884495</v>
      </c>
      <c r="J354" s="444">
        <f t="array" ref="J354">IFERROR(INDEX('Retirement Calculator'!K:K,MATCH('Lorri 401b'!N354,'Retirement Calculator'!A:A,0),0),0)</f>
        <v>20171.771259384055</v>
      </c>
      <c r="K354" s="444">
        <f t="shared" ca="1" si="27"/>
        <v>15365.814550121104</v>
      </c>
      <c r="L354" s="444">
        <f t="shared" ca="1" si="28"/>
        <v>3703161.3065791866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3703161.3065791866</v>
      </c>
      <c r="J355" s="444">
        <f t="array" ref="J355">IFERROR(INDEX('Retirement Calculator'!K:K,MATCH('Lorri 401b'!N355,'Retirement Calculator'!A:A,0),0),0)</f>
        <v>20171.771259384055</v>
      </c>
      <c r="K355" s="444">
        <f t="shared" ca="1" si="27"/>
        <v>15345.789730499178</v>
      </c>
      <c r="L355" s="444">
        <f t="shared" ca="1" si="28"/>
        <v>3698335.3250503014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3698335.3250503014</v>
      </c>
      <c r="J356" s="444">
        <f t="array" ref="J356">IFERROR(INDEX('Retirement Calculator'!K:K,MATCH('Lorri 401b'!N356,'Retirement Calculator'!A:A,0),0),0)</f>
        <v>20171.771259384055</v>
      </c>
      <c r="K356" s="444">
        <f t="shared" ca="1" si="27"/>
        <v>15325.681474128822</v>
      </c>
      <c r="L356" s="444">
        <f t="shared" ca="1" si="28"/>
        <v>3693489.2352650459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3693489.2352650459</v>
      </c>
      <c r="J357" s="444">
        <f t="array" ref="J357">IFERROR(INDEX('Retirement Calculator'!K:K,MATCH('Lorri 401b'!N357,'Retirement Calculator'!A:A,0),0),0)</f>
        <v>20171.771259384055</v>
      </c>
      <c r="K357" s="444">
        <f t="shared" ca="1" si="27"/>
        <v>15305.489433356925</v>
      </c>
      <c r="L357" s="444">
        <f t="shared" ca="1" si="28"/>
        <v>3688622.9534390187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3688622.9534390187</v>
      </c>
      <c r="J358" s="444">
        <f t="array" ref="J358">IFERROR(INDEX('Retirement Calculator'!K:K,MATCH('Lorri 401b'!N358,'Retirement Calculator'!A:A,0),0),0)</f>
        <v>20171.771259384055</v>
      </c>
      <c r="K358" s="444">
        <f t="shared" ca="1" si="27"/>
        <v>15285.213259081809</v>
      </c>
      <c r="L358" s="444">
        <f t="shared" ca="1" si="28"/>
        <v>3683736.3954387163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3683736.3954387163</v>
      </c>
      <c r="J359" s="444">
        <f t="array" ref="J359">IFERROR(INDEX('Retirement Calculator'!K:K,MATCH('Lorri 401b'!N359,'Retirement Calculator'!A:A,0),0),0)</f>
        <v>20171.771259384055</v>
      </c>
      <c r="K359" s="444">
        <f t="shared" ca="1" si="27"/>
        <v>15264.852600747217</v>
      </c>
      <c r="L359" s="444">
        <f t="shared" ca="1" si="28"/>
        <v>3678829.4767800793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3678829.4767800793</v>
      </c>
      <c r="J360" s="444">
        <f t="array" ref="J360">IFERROR(INDEX('Retirement Calculator'!K:K,MATCH('Lorri 401b'!N360,'Retirement Calculator'!A:A,0),0),0)</f>
        <v>20171.771259384055</v>
      </c>
      <c r="K360" s="444">
        <f t="shared" ca="1" si="27"/>
        <v>15244.40710633623</v>
      </c>
      <c r="L360" s="444">
        <f t="shared" ca="1" si="28"/>
        <v>3673902.1126270313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3673902.1126270313</v>
      </c>
      <c r="J361" s="444">
        <f t="array" ref="J361">IFERROR(INDEX('Retirement Calculator'!K:K,MATCH('Lorri 401b'!N361,'Retirement Calculator'!A:A,0),0),0)</f>
        <v>20171.771259384055</v>
      </c>
      <c r="K361" s="444">
        <f t="shared" ca="1" si="27"/>
        <v>15223.876422365196</v>
      </c>
      <c r="L361" s="444">
        <f t="shared" ca="1" si="28"/>
        <v>3668954.2177900122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3668954.2177900122</v>
      </c>
      <c r="J362" s="444">
        <f t="array" ref="J362">IFERROR(INDEX('Retirement Calculator'!K:K,MATCH('Lorri 401b'!N362,'Retirement Calculator'!A:A,0),0),0)</f>
        <v>20171.771259384055</v>
      </c>
      <c r="K362" s="444">
        <f t="shared" ca="1" si="27"/>
        <v>15203.260193877619</v>
      </c>
      <c r="L362" s="444">
        <f t="shared" ca="1" si="28"/>
        <v>3663985.7067245054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3663985.7067245054</v>
      </c>
      <c r="J363" s="444">
        <f t="array" ref="J363">IFERROR(INDEX('Retirement Calculator'!K:K,MATCH('Lorri 401b'!N363,'Retirement Calculator'!A:A,0),0),0)</f>
        <v>20171.771259384055</v>
      </c>
      <c r="K363" s="444">
        <f t="shared" ca="1" si="27"/>
        <v>15182.558064438004</v>
      </c>
      <c r="L363" s="444">
        <f t="shared" ca="1" si="28"/>
        <v>3658996.4935295591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3658996.4935295591</v>
      </c>
      <c r="J364" s="444">
        <f t="array" ref="J364">IFERROR(INDEX('Retirement Calculator'!K:K,MATCH('Lorri 401b'!N364,'Retirement Calculator'!A:A,0),0),0)</f>
        <v>20171.771259384055</v>
      </c>
      <c r="K364" s="444">
        <f t="shared" ca="1" si="27"/>
        <v>15161.769676125728</v>
      </c>
      <c r="L364" s="444">
        <f t="shared" ca="1" si="28"/>
        <v>3653986.4919463005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3653986.4919463005</v>
      </c>
      <c r="J365" s="444">
        <f t="array" ref="J365">IFERROR(INDEX('Retirement Calculator'!K:K,MATCH('Lorri 401b'!N365,'Retirement Calculator'!A:A,0),0),0)</f>
        <v>20171.771259384055</v>
      </c>
      <c r="K365" s="444">
        <f t="shared" ca="1" si="27"/>
        <v>15140.894669528818</v>
      </c>
      <c r="L365" s="444">
        <f t="shared" ca="1" si="28"/>
        <v>3648955.6153564453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3648955.6153564453</v>
      </c>
      <c r="J366" s="444">
        <f t="array" ref="J366">IFERROR(INDEX('Retirement Calculator'!K:K,MATCH('Lorri 401b'!N366,'Retirement Calculator'!A:A,0),0),0)</f>
        <v>20171.771259384055</v>
      </c>
      <c r="K366" s="444">
        <f t="shared" ca="1" si="27"/>
        <v>15119.932683737754</v>
      </c>
      <c r="L366" s="444">
        <f t="shared" ca="1" si="28"/>
        <v>3643903.776780799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3643903.776780799</v>
      </c>
      <c r="J367" s="444">
        <f t="array" ref="J367">IFERROR(INDEX('Retirement Calculator'!K:K,MATCH('Lorri 401b'!N367,'Retirement Calculator'!A:A,0),0),0)</f>
        <v>20171.771259384055</v>
      </c>
      <c r="K367" s="444">
        <f t="shared" ca="1" si="27"/>
        <v>15098.883356339227</v>
      </c>
      <c r="L367" s="444">
        <f t="shared" ca="1" si="28"/>
        <v>3638830.8888777541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3638830.8888777541</v>
      </c>
      <c r="J368" s="444">
        <f t="array" ref="J368">IFERROR(INDEX('Retirement Calculator'!K:K,MATCH('Lorri 401b'!N368,'Retirement Calculator'!A:A,0),0),0)</f>
        <v>20171.771259384055</v>
      </c>
      <c r="K368" s="444">
        <f t="shared" ca="1" si="27"/>
        <v>15077.746323409876</v>
      </c>
      <c r="L368" s="444">
        <f t="shared" ca="1" si="28"/>
        <v>3633736.8639417798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3633736.8639417798</v>
      </c>
      <c r="J369" s="444">
        <f t="array" ref="J369">IFERROR(INDEX('Retirement Calculator'!K:K,MATCH('Lorri 401b'!N369,'Retirement Calculator'!A:A,0),0),0)</f>
        <v>20171.771259384055</v>
      </c>
      <c r="K369" s="444">
        <f t="shared" ca="1" si="27"/>
        <v>15056.521219509981</v>
      </c>
      <c r="L369" s="444">
        <f t="shared" ca="1" si="28"/>
        <v>3628621.6139019057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3628621.6139019057</v>
      </c>
      <c r="J370" s="444">
        <f t="array" ref="J370">IFERROR(INDEX('Retirement Calculator'!K:K,MATCH('Lorri 401b'!N370,'Retirement Calculator'!A:A,0),0),0)</f>
        <v>20171.771259384055</v>
      </c>
      <c r="K370" s="444">
        <f t="shared" ca="1" si="27"/>
        <v>15035.207677677174</v>
      </c>
      <c r="L370" s="444">
        <f t="shared" ca="1" si="28"/>
        <v>3623485.0503201988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3623485.0503201988</v>
      </c>
      <c r="J371" s="444">
        <f t="array" ref="J371">IFERROR(INDEX('Retirement Calculator'!K:K,MATCH('Lorri 401b'!N371,'Retirement Calculator'!A:A,0),0),0)</f>
        <v>20171.771259384055</v>
      </c>
      <c r="K371" s="444">
        <f t="shared" ca="1" si="27"/>
        <v>15013.80532942006</v>
      </c>
      <c r="L371" s="444">
        <f t="shared" ca="1" si="28"/>
        <v>3618327.0843902347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3618327.0843902347</v>
      </c>
      <c r="J372" s="444">
        <f t="array" ref="J372">IFERROR(INDEX('Retirement Calculator'!K:K,MATCH('Lorri 401b'!N372,'Retirement Calculator'!A:A,0),0),0)</f>
        <v>20171.771259384055</v>
      </c>
      <c r="K372" s="444">
        <f t="shared" ca="1" si="27"/>
        <v>14992.313804711877</v>
      </c>
      <c r="L372" s="444">
        <f t="shared" ca="1" si="28"/>
        <v>3613147.6269355621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3613147.6269355621</v>
      </c>
      <c r="J373" s="444">
        <f t="array" ref="J373">IFERROR(INDEX('Retirement Calculator'!K:K,MATCH('Lorri 401b'!N373,'Retirement Calculator'!A:A,0),0),0)</f>
        <v>20171.771259384055</v>
      </c>
      <c r="K373" s="444">
        <f t="shared" ca="1" si="27"/>
        <v>14970.732731984072</v>
      </c>
      <c r="L373" s="444">
        <f t="shared" ca="1" si="28"/>
        <v>3607946.5884081619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3607946.5884081619</v>
      </c>
      <c r="J374" s="444">
        <f t="array" ref="J374">IFERROR(INDEX('Retirement Calculator'!K:K,MATCH('Lorri 401b'!N374,'Retirement Calculator'!A:A,0),0),0)</f>
        <v>20171.771259384055</v>
      </c>
      <c r="K374" s="444">
        <f t="shared" ca="1" si="27"/>
        <v>14949.061738119906</v>
      </c>
      <c r="L374" s="444">
        <f t="shared" ca="1" si="28"/>
        <v>3602723.8788868976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3602723.8788868976</v>
      </c>
      <c r="J375" s="444">
        <f t="array" ref="J375">IFERROR(INDEX('Retirement Calculator'!K:K,MATCH('Lorri 401b'!N375,'Retirement Calculator'!A:A,0),0),0)</f>
        <v>20171.771259384055</v>
      </c>
      <c r="K375" s="444">
        <f t="shared" ca="1" si="27"/>
        <v>14927.300448447972</v>
      </c>
      <c r="L375" s="444">
        <f t="shared" ca="1" si="28"/>
        <v>3597479.4080759613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3597479.4080759613</v>
      </c>
      <c r="J376" s="444">
        <f t="array" ref="J376">IFERROR(INDEX('Retirement Calculator'!K:K,MATCH('Lorri 401b'!N376,'Retirement Calculator'!A:A,0),0),0)</f>
        <v>20171.771259384055</v>
      </c>
      <c r="K376" s="444">
        <f t="shared" ca="1" si="27"/>
        <v>14905.448486735739</v>
      </c>
      <c r="L376" s="444">
        <f t="shared" ca="1" si="28"/>
        <v>3592213.0853033126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3592213.0853033126</v>
      </c>
      <c r="J377" s="444">
        <f t="array" ref="J377">IFERROR(INDEX('Retirement Calculator'!K:K,MATCH('Lorri 401b'!N377,'Retirement Calculator'!A:A,0),0),0)</f>
        <v>20171.771259384055</v>
      </c>
      <c r="K377" s="444">
        <f t="shared" ca="1" si="27"/>
        <v>14883.505475183038</v>
      </c>
      <c r="L377" s="444">
        <f t="shared" ca="1" si="28"/>
        <v>3586924.8195191114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3586924.8195191114</v>
      </c>
      <c r="J378" s="444">
        <f t="array" ref="J378">IFERROR(INDEX('Retirement Calculator'!K:K,MATCH('Lorri 401b'!N378,'Retirement Calculator'!A:A,0),0),0)</f>
        <v>20171.771259384055</v>
      </c>
      <c r="K378" s="444">
        <f t="shared" ca="1" si="27"/>
        <v>14861.47103441553</v>
      </c>
      <c r="L378" s="444">
        <f t="shared" ca="1" si="28"/>
        <v>3581614.5192941427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3581614.5192941427</v>
      </c>
      <c r="J379" s="444">
        <f t="array" ref="J379">IFERROR(INDEX('Retirement Calculator'!K:K,MATCH('Lorri 401b'!N379,'Retirement Calculator'!A:A,0),0),0)</f>
        <v>20171.771259384055</v>
      </c>
      <c r="K379" s="444">
        <f t="shared" ca="1" si="27"/>
        <v>14839.34478347816</v>
      </c>
      <c r="L379" s="444">
        <f t="shared" ca="1" si="28"/>
        <v>3576282.0928182364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3576282.0928182364</v>
      </c>
      <c r="J380" s="444">
        <f t="array" ref="J380">IFERROR(INDEX('Retirement Calculator'!K:K,MATCH('Lorri 401b'!N380,'Retirement Calculator'!A:A,0),0),0)</f>
        <v>20171.771259384055</v>
      </c>
      <c r="K380" s="444">
        <f t="shared" ca="1" si="27"/>
        <v>14817.126339828548</v>
      </c>
      <c r="L380" s="444">
        <f t="shared" ca="1" si="28"/>
        <v>3570927.4478986808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3570927.4478986808</v>
      </c>
      <c r="J381" s="444">
        <f t="array" ref="J381">IFERROR(INDEX('Retirement Calculator'!K:K,MATCH('Lorri 401b'!N381,'Retirement Calculator'!A:A,0),0),0)</f>
        <v>20171.771259384055</v>
      </c>
      <c r="K381" s="444">
        <f t="shared" ca="1" si="27"/>
        <v>14794.815319330401</v>
      </c>
      <c r="L381" s="444">
        <f t="shared" ca="1" si="28"/>
        <v>3565550.491958627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3565550.491958627</v>
      </c>
      <c r="J382" s="444">
        <f t="array" ref="J382">IFERROR(INDEX('Retirement Calculator'!K:K,MATCH('Lorri 401b'!N382,'Retirement Calculator'!A:A,0),0),0)</f>
        <v>20171.771259384055</v>
      </c>
      <c r="K382" s="444">
        <f t="shared" ca="1" si="27"/>
        <v>14772.411336246847</v>
      </c>
      <c r="L382" s="444">
        <f t="shared" ca="1" si="28"/>
        <v>3560151.1320354897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3560151.1320354897</v>
      </c>
      <c r="J383" s="444">
        <f t="array" ref="J383">IFERROR(INDEX('Retirement Calculator'!K:K,MATCH('Lorri 401b'!N383,'Retirement Calculator'!A:A,0),0),0)</f>
        <v>20171.771259384055</v>
      </c>
      <c r="K383" s="444">
        <f t="shared" ca="1" si="27"/>
        <v>14749.914003233773</v>
      </c>
      <c r="L383" s="444">
        <f t="shared" ca="1" si="28"/>
        <v>3554729.2747793393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3554729.2747793393</v>
      </c>
      <c r="J384" s="444">
        <f t="array" ref="J384">IFERROR(INDEX('Retirement Calculator'!K:K,MATCH('Lorri 401b'!N384,'Retirement Calculator'!A:A,0),0),0)</f>
        <v>20171.771259384055</v>
      </c>
      <c r="K384" s="444">
        <f t="shared" ca="1" si="27"/>
        <v>14727.322931333149</v>
      </c>
      <c r="L384" s="444">
        <f t="shared" ca="1" si="28"/>
        <v>3549284.8264512881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3549284.8264512881</v>
      </c>
      <c r="J385" s="444">
        <f t="array" ref="J385">IFERROR(INDEX('Retirement Calculator'!K:K,MATCH('Lorri 401b'!N385,'Retirement Calculator'!A:A,0),0),0)</f>
        <v>20171.771259384055</v>
      </c>
      <c r="K385" s="444">
        <f t="shared" ca="1" si="27"/>
        <v>14704.637729966265</v>
      </c>
      <c r="L385" s="444">
        <f t="shared" ca="1" si="28"/>
        <v>3543817.6929218699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3543817.6929218699</v>
      </c>
      <c r="J386" s="444">
        <f t="array" ref="J386">IFERROR(INDEX('Retirement Calculator'!K:K,MATCH('Lorri 401b'!N386,'Retirement Calculator'!A:A,0),0),0)</f>
        <v>20171.771259384055</v>
      </c>
      <c r="K386" s="444">
        <f t="shared" ca="1" si="27"/>
        <v>14681.858006927023</v>
      </c>
      <c r="L386" s="444">
        <f t="shared" ca="1" si="28"/>
        <v>3538327.7796694129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3538327.7796694129</v>
      </c>
      <c r="J387" s="444">
        <f t="array" ref="J387">IFERROR(INDEX('Retirement Calculator'!K:K,MATCH('Lorri 401b'!N387,'Retirement Calculator'!A:A,0),0),0)</f>
        <v>20171.771259384055</v>
      </c>
      <c r="K387" s="444">
        <f t="shared" ca="1" si="27"/>
        <v>14658.983368375119</v>
      </c>
      <c r="L387" s="444">
        <f t="shared" ca="1" si="28"/>
        <v>3532814.991778404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3532814.991778404</v>
      </c>
      <c r="J388" s="444">
        <f t="array" ref="J388">IFERROR(INDEX('Retirement Calculator'!K:K,MATCH('Lorri 401b'!N388,'Retirement Calculator'!A:A,0),0),0)</f>
        <v>20171.771259384055</v>
      </c>
      <c r="K388" s="444">
        <f t="shared" ca="1" si="27"/>
        <v>14636.013418829249</v>
      </c>
      <c r="L388" s="444">
        <f t="shared" ca="1" si="28"/>
        <v>3527279.2339378488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3527279.2339378488</v>
      </c>
      <c r="J389" s="444">
        <f t="array" ref="J389">IFERROR(INDEX('Retirement Calculator'!K:K,MATCH('Lorri 401b'!N389,'Retirement Calculator'!A:A,0),0),0)</f>
        <v>20171.771259384055</v>
      </c>
      <c r="K389" s="444">
        <f t="shared" ca="1" si="27"/>
        <v>14612.947761160271</v>
      </c>
      <c r="L389" s="444">
        <f t="shared" ca="1" si="28"/>
        <v>3521720.4104396249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3521720.4104396249</v>
      </c>
      <c r="J390" s="444">
        <f t="array" ref="J390">IFERROR(INDEX('Retirement Calculator'!K:K,MATCH('Lorri 401b'!N390,'Retirement Calculator'!A:A,0),0),0)</f>
        <v>20171.771259384055</v>
      </c>
      <c r="K390" s="444">
        <f t="shared" ca="1" si="27"/>
        <v>14589.785996584338</v>
      </c>
      <c r="L390" s="444">
        <f t="shared" ca="1" si="28"/>
        <v>3516138.4251768249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3516138.4251768249</v>
      </c>
      <c r="J391" s="444">
        <f t="array" ref="J391">IFERROR(INDEX('Retirement Calculator'!K:K,MATCH('Lorri 401b'!N391,'Retirement Calculator'!A:A,0),0),0)</f>
        <v>20171.771259384055</v>
      </c>
      <c r="K391" s="444">
        <f t="shared" ca="1" si="27"/>
        <v>14566.527724656</v>
      </c>
      <c r="L391" s="444">
        <f t="shared" ca="1" si="28"/>
        <v>3510533.1816420965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3510533.1816420965</v>
      </c>
      <c r="J392" s="444">
        <f t="array" ref="J392">IFERROR(INDEX('Retirement Calculator'!K:K,MATCH('Lorri 401b'!N392,'Retirement Calculator'!A:A,0),0),0)</f>
        <v>20171.771259384055</v>
      </c>
      <c r="K392" s="444">
        <f t="shared" ca="1" si="27"/>
        <v>14543.1725432613</v>
      </c>
      <c r="L392" s="444">
        <f t="shared" ca="1" si="28"/>
        <v>3504904.5829259735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3504904.5829259735</v>
      </c>
      <c r="J393" s="444">
        <f t="array" ref="J393">IFERROR(INDEX('Retirement Calculator'!K:K,MATCH('Lorri 401b'!N393,'Retirement Calculator'!A:A,0),0),0)</f>
        <v>20171.771259384055</v>
      </c>
      <c r="K393" s="444">
        <f t="shared" ca="1" si="27"/>
        <v>14519.720048610789</v>
      </c>
      <c r="L393" s="444">
        <f t="shared" ca="1" si="28"/>
        <v>3499252.5317151998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3499252.5317151998</v>
      </c>
      <c r="J394" s="444">
        <f t="array" ref="J394">IFERROR(INDEX('Retirement Calculator'!K:K,MATCH('Lorri 401b'!N394,'Retirement Calculator'!A:A,0),0),0)</f>
        <v>20171.771259384055</v>
      </c>
      <c r="K394" s="444">
        <f t="shared" ca="1" si="27"/>
        <v>14496.169835232567</v>
      </c>
      <c r="L394" s="444">
        <f t="shared" ca="1" si="28"/>
        <v>3493576.9302910483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3493576.9302910483</v>
      </c>
      <c r="J395" s="444">
        <f t="array" ref="J395">IFERROR(INDEX('Retirement Calculator'!K:K,MATCH('Lorri 401b'!N395,'Retirement Calculator'!A:A,0),0),0)</f>
        <v>20171.771259384055</v>
      </c>
      <c r="K395" s="444">
        <f t="shared" ca="1" si="27"/>
        <v>14472.521495965268</v>
      </c>
      <c r="L395" s="444">
        <f t="shared" ca="1" si="28"/>
        <v>3487877.6805276293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3487877.6805276293</v>
      </c>
      <c r="J396" s="444">
        <f t="array" ref="J396">IFERROR(INDEX('Retirement Calculator'!K:K,MATCH('Lorri 401b'!N396,'Retirement Calculator'!A:A,0),0),0)</f>
        <v>20171.771259384055</v>
      </c>
      <c r="K396" s="444">
        <f t="shared" ca="1" si="27"/>
        <v>14448.774621951021</v>
      </c>
      <c r="L396" s="444">
        <f t="shared" ca="1" si="28"/>
        <v>3482154.683890196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3482154.683890196</v>
      </c>
      <c r="J397" s="444">
        <f t="array" ref="J397">IFERROR(INDEX('Retirement Calculator'!K:K,MATCH('Lorri 401b'!N397,'Retirement Calculator'!A:A,0),0),0)</f>
        <v>20171.771259384055</v>
      </c>
      <c r="K397" s="444">
        <f t="shared" ca="1" si="27"/>
        <v>14424.928802628383</v>
      </c>
      <c r="L397" s="444">
        <f t="shared" ca="1" si="28"/>
        <v>3476407.8414334403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3476407.8414334403</v>
      </c>
      <c r="J398" s="444">
        <f t="array" ref="J398">IFERROR(INDEX('Retirement Calculator'!K:K,MATCH('Lorri 401b'!N398,'Retirement Calculator'!A:A,0),0),0)</f>
        <v>20171.771259384055</v>
      </c>
      <c r="K398" s="444">
        <f t="shared" ca="1" si="27"/>
        <v>14400.983625725235</v>
      </c>
      <c r="L398" s="444">
        <f t="shared" ca="1" si="28"/>
        <v>3470637.0537997815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3470637.0537997815</v>
      </c>
      <c r="J399" s="444">
        <f t="array" ref="J399">IFERROR(INDEX('Retirement Calculator'!K:K,MATCH('Lorri 401b'!N399,'Retirement Calculator'!A:A,0),0),0)</f>
        <v>20171.771259384055</v>
      </c>
      <c r="K399" s="444">
        <f t="shared" ca="1" si="27"/>
        <v>14376.938677251655</v>
      </c>
      <c r="L399" s="444">
        <f t="shared" ca="1" si="28"/>
        <v>3464842.2212176491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3464842.2212176491</v>
      </c>
      <c r="J400" s="444">
        <f t="array" ref="J400">IFERROR(INDEX('Retirement Calculator'!K:K,MATCH('Lorri 401b'!N400,'Retirement Calculator'!A:A,0),0),0)</f>
        <v>20171.771259384055</v>
      </c>
      <c r="K400" s="444">
        <f t="shared" ca="1" si="27"/>
        <v>14352.793541492771</v>
      </c>
      <c r="L400" s="444">
        <f t="shared" ca="1" si="28"/>
        <v>3459023.2434997577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3459023.2434997577</v>
      </c>
      <c r="J401" s="444">
        <f t="array" ref="J401">IFERROR(INDEX('Retirement Calculator'!K:K,MATCH('Lorri 401b'!N401,'Retirement Calculator'!A:A,0),0),0)</f>
        <v>20171.771259384055</v>
      </c>
      <c r="K401" s="444">
        <f t="shared" ca="1" si="27"/>
        <v>14328.547801001558</v>
      </c>
      <c r="L401" s="444">
        <f t="shared" ca="1" si="28"/>
        <v>3453180.020041375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3453180.020041375</v>
      </c>
      <c r="J402" s="444">
        <f t="array" ref="J402">IFERROR(INDEX('Retirement Calculator'!K:K,MATCH('Lorri 401b'!N402,'Retirement Calculator'!A:A,0),0),0)</f>
        <v>20171.771259384055</v>
      </c>
      <c r="K402" s="444">
        <f t="shared" ca="1" si="27"/>
        <v>14304.201036591629</v>
      </c>
      <c r="L402" s="444">
        <f t="shared" ca="1" si="28"/>
        <v>3447312.4498185823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3447312.4498185823</v>
      </c>
      <c r="J403" s="444">
        <f t="array" ref="J403">IFERROR(INDEX('Retirement Calculator'!K:K,MATCH('Lorri 401b'!N403,'Retirement Calculator'!A:A,0),0),0)</f>
        <v>20171.771259384055</v>
      </c>
      <c r="K403" s="444">
        <f t="shared" ca="1" si="27"/>
        <v>14279.752827329992</v>
      </c>
      <c r="L403" s="444">
        <f t="shared" ca="1" si="28"/>
        <v>3441420.4313865281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3441420.4313865281</v>
      </c>
      <c r="J404" s="444">
        <f t="array" ref="J404">IFERROR(INDEX('Retirement Calculator'!K:K,MATCH('Lorri 401b'!N404,'Retirement Calculator'!A:A,0),0),0)</f>
        <v>20171.771259384055</v>
      </c>
      <c r="K404" s="444">
        <f t="shared" ca="1" si="27"/>
        <v>14255.202750529766</v>
      </c>
      <c r="L404" s="444">
        <f t="shared" ca="1" si="28"/>
        <v>3435503.8628776735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3435503.8628776735</v>
      </c>
      <c r="J405" s="444">
        <f t="array" ref="J405">IFERROR(INDEX('Retirement Calculator'!K:K,MATCH('Lorri 401b'!N405,'Retirement Calculator'!A:A,0),0),0)</f>
        <v>20171.771259384055</v>
      </c>
      <c r="K405" s="444">
        <f t="shared" ca="1" si="27"/>
        <v>14230.550381742871</v>
      </c>
      <c r="L405" s="444">
        <f t="shared" ca="1" si="28"/>
        <v>3429562.6420000321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3429562.6420000321</v>
      </c>
      <c r="J406" s="444">
        <f t="array" ref="J406">IFERROR(INDEX('Retirement Calculator'!K:K,MATCH('Lorri 401b'!N406,'Retirement Calculator'!A:A,0),0),0)</f>
        <v>20171.771259384055</v>
      </c>
      <c r="K406" s="444">
        <f t="shared" ca="1" si="27"/>
        <v>14205.795294752699</v>
      </c>
      <c r="L406" s="444">
        <f t="shared" ca="1" si="28"/>
        <v>3423596.6660354007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3423596.6660354007</v>
      </c>
      <c r="J407" s="444">
        <f t="array" ref="J407">IFERROR(INDEX('Retirement Calculator'!K:K,MATCH('Lorri 401b'!N407,'Retirement Calculator'!A:A,0),0),0)</f>
        <v>20171.771259384055</v>
      </c>
      <c r="K407" s="444">
        <f t="shared" ca="1" si="27"/>
        <v>14180.937061566736</v>
      </c>
      <c r="L407" s="444">
        <f t="shared" ca="1" si="28"/>
        <v>3417605.8318375833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3417605.8318375833</v>
      </c>
      <c r="J408" s="444">
        <f t="array" ref="J408">IFERROR(INDEX('Retirement Calculator'!K:K,MATCH('Lorri 401b'!N408,'Retirement Calculator'!A:A,0),0),0)</f>
        <v>20171.771259384055</v>
      </c>
      <c r="K408" s="444">
        <f t="shared" ca="1" si="27"/>
        <v>14155.97525240916</v>
      </c>
      <c r="L408" s="444">
        <f t="shared" ca="1" si="28"/>
        <v>3411590.0358306081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3411590.0358306081</v>
      </c>
      <c r="J409" s="444">
        <f t="array" ref="J409">IFERROR(INDEX('Retirement Calculator'!K:K,MATCH('Lorri 401b'!N409,'Retirement Calculator'!A:A,0),0),0)</f>
        <v>20171.771259384055</v>
      </c>
      <c r="K409" s="444">
        <f t="shared" ca="1" si="27"/>
        <v>14130.909435713433</v>
      </c>
      <c r="L409" s="444">
        <f t="shared" ca="1" si="28"/>
        <v>3405549.1740069375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3405549.1740069375</v>
      </c>
      <c r="J410" s="444">
        <f t="array" ref="J410">IFERROR(INDEX('Retirement Calculator'!K:K,MATCH('Lorri 401b'!N410,'Retirement Calculator'!A:A,0),0),0)</f>
        <v>20171.771259384055</v>
      </c>
      <c r="K410" s="444">
        <f t="shared" ca="1" si="27"/>
        <v>14105.739178114805</v>
      </c>
      <c r="L410" s="444">
        <f t="shared" ca="1" si="28"/>
        <v>3399483.1419256683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3399483.1419256683</v>
      </c>
      <c r="J411" s="444">
        <f t="array" ref="J411">IFERROR(INDEX('Retirement Calculator'!K:K,MATCH('Lorri 401b'!N411,'Retirement Calculator'!A:A,0),0),0)</f>
        <v>20171.771259384055</v>
      </c>
      <c r="K411" s="444">
        <f t="shared" ca="1" si="27"/>
        <v>14080.46404444285</v>
      </c>
      <c r="L411" s="444">
        <f t="shared" ca="1" si="28"/>
        <v>3393391.834710727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3393391.834710727</v>
      </c>
      <c r="J412" s="444">
        <f t="array" ref="J412">IFERROR(INDEX('Retirement Calculator'!K:K,MATCH('Lorri 401b'!N412,'Retirement Calculator'!A:A,0),0),0)</f>
        <v>20171.771259384055</v>
      </c>
      <c r="K412" s="444">
        <f t="shared" ca="1" si="27"/>
        <v>14055.083597713929</v>
      </c>
      <c r="L412" s="444">
        <f t="shared" ca="1" si="28"/>
        <v>3387275.1470490568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3387275.1470490568</v>
      </c>
      <c r="J413" s="444">
        <f t="array" ref="J413">IFERROR(INDEX('Retirement Calculator'!K:K,MATCH('Lorri 401b'!N413,'Retirement Calculator'!A:A,0),0),0)</f>
        <v>20171.771259384055</v>
      </c>
      <c r="K413" s="444">
        <f t="shared" ca="1" si="27"/>
        <v>14029.597399123635</v>
      </c>
      <c r="L413" s="444">
        <f t="shared" ca="1" si="28"/>
        <v>3381132.9731887961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3381132.9731887961</v>
      </c>
      <c r="J414" s="444">
        <f t="array" ref="J414">IFERROR(INDEX('Retirement Calculator'!K:K,MATCH('Lorri 401b'!N414,'Retirement Calculator'!A:A,0),0),0)</f>
        <v>20171.771259384055</v>
      </c>
      <c r="K414" s="444">
        <f t="shared" ca="1" si="27"/>
        <v>14004.005008039216</v>
      </c>
      <c r="L414" s="444">
        <f t="shared" ca="1" si="28"/>
        <v>3374965.2069374509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3374965.2069374509</v>
      </c>
      <c r="J415" s="444">
        <f t="array" ref="J415">IFERROR(INDEX('Retirement Calculator'!K:K,MATCH('Lorri 401b'!N415,'Retirement Calculator'!A:A,0),0),0)</f>
        <v>20171.771259384055</v>
      </c>
      <c r="K415" s="444">
        <f t="shared" ca="1" si="27"/>
        <v>13978.305981991944</v>
      </c>
      <c r="L415" s="444">
        <f t="shared" ca="1" si="28"/>
        <v>3368771.7416600585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3368771.7416600585</v>
      </c>
      <c r="J416" s="444">
        <f t="array" ref="J416">IFERROR(INDEX('Retirement Calculator'!K:K,MATCH('Lorri 401b'!N416,'Retirement Calculator'!A:A,0),0),0)</f>
        <v>20171.771259384055</v>
      </c>
      <c r="K416" s="444">
        <f t="shared" ca="1" si="27"/>
        <v>13952.499876669475</v>
      </c>
      <c r="L416" s="444">
        <f t="shared" ca="1" si="28"/>
        <v>3362552.4702773439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3362552.4702773439</v>
      </c>
      <c r="J417" s="444">
        <f t="array" ref="J417">IFERROR(INDEX('Retirement Calculator'!K:K,MATCH('Lorri 401b'!N417,'Retirement Calculator'!A:A,0),0),0)</f>
        <v>20171.771259384055</v>
      </c>
      <c r="K417" s="444">
        <f t="shared" ca="1" si="27"/>
        <v>13926.586245908165</v>
      </c>
      <c r="L417" s="444">
        <f t="shared" ca="1" si="28"/>
        <v>3356307.2852638676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3356307.2852638676</v>
      </c>
      <c r="J418" s="444">
        <f t="array" ref="J418">IFERROR(INDEX('Retirement Calculator'!K:K,MATCH('Lorri 401b'!N418,'Retirement Calculator'!A:A,0),0),0)</f>
        <v>20171.771259384055</v>
      </c>
      <c r="K418" s="444">
        <f t="shared" ca="1" si="27"/>
        <v>13900.564641685347</v>
      </c>
      <c r="L418" s="444">
        <f t="shared" ca="1" si="28"/>
        <v>3350036.0786461686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3350036.0786461686</v>
      </c>
      <c r="J419" s="444">
        <f t="array" ref="J419">IFERROR(INDEX('Retirement Calculator'!K:K,MATCH('Lorri 401b'!N419,'Retirement Calculator'!A:A,0),0),0)</f>
        <v>20171.771259384055</v>
      </c>
      <c r="K419" s="444">
        <f t="shared" ca="1" si="27"/>
        <v>13874.434614111602</v>
      </c>
      <c r="L419" s="444">
        <f t="shared" ca="1" si="28"/>
        <v>3343738.742000896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3343738.742000896</v>
      </c>
      <c r="J420" s="444">
        <f t="array" ref="J420">IFERROR(INDEX('Retirement Calculator'!K:K,MATCH('Lorri 401b'!N420,'Retirement Calculator'!A:A,0),0),0)</f>
        <v>20171.771259384055</v>
      </c>
      <c r="K420" s="444">
        <f t="shared" ca="1" si="27"/>
        <v>13848.195711422964</v>
      </c>
      <c r="L420" s="444">
        <f t="shared" ca="1" si="28"/>
        <v>3337415.166452935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3337415.166452935</v>
      </c>
      <c r="J421" s="444">
        <f t="array" ref="J421">IFERROR(INDEX('Retirement Calculator'!K:K,MATCH('Lorri 401b'!N421,'Retirement Calculator'!A:A,0),0),0)</f>
        <v>20171.771259384055</v>
      </c>
      <c r="K421" s="444">
        <f t="shared" ca="1" si="27"/>
        <v>13821.847479973127</v>
      </c>
      <c r="L421" s="444">
        <f t="shared" ca="1" si="28"/>
        <v>3331065.2426735237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3331065.2426735237</v>
      </c>
      <c r="J422" s="444">
        <f t="array" ref="J422">IFERROR(INDEX('Retirement Calculator'!K:K,MATCH('Lorri 401b'!N422,'Retirement Calculator'!A:A,0),0),0)</f>
        <v>20171.771259384055</v>
      </c>
      <c r="K422" s="444">
        <f t="shared" ca="1" si="27"/>
        <v>13795.389464225582</v>
      </c>
      <c r="L422" s="444">
        <f t="shared" ca="1" si="28"/>
        <v>3324688.8608783651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3324688.8608783651</v>
      </c>
      <c r="J423" s="444">
        <f t="array" ref="J423">IFERROR(INDEX('Retirement Calculator'!K:K,MATCH('Lorri 401b'!N423,'Retirement Calculator'!A:A,0),0),0)</f>
        <v>20171.771259384055</v>
      </c>
      <c r="K423" s="444">
        <f t="shared" ca="1" si="27"/>
        <v>13768.821206745753</v>
      </c>
      <c r="L423" s="444">
        <f t="shared" ca="1" si="28"/>
        <v>3318285.9108257266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3318285.9108257266</v>
      </c>
      <c r="J424" s="444">
        <f t="array" ref="J424">IFERROR(INDEX('Retirement Calculator'!K:K,MATCH('Lorri 401b'!N424,'Retirement Calculator'!A:A,0),0),0)</f>
        <v>20171.771259384055</v>
      </c>
      <c r="K424" s="444">
        <f t="shared" ca="1" si="27"/>
        <v>13742.142248193093</v>
      </c>
      <c r="L424" s="444">
        <f t="shared" ca="1" si="28"/>
        <v>3311856.2818145356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3311856.2818145356</v>
      </c>
      <c r="J425" s="444">
        <f t="array" ref="J425">IFERROR(INDEX('Retirement Calculator'!K:K,MATCH('Lorri 401b'!N425,'Retirement Calculator'!A:A,0),0),0)</f>
        <v>20171.771259384055</v>
      </c>
      <c r="K425" s="444">
        <f t="shared" ca="1" si="27"/>
        <v>13715.35212731313</v>
      </c>
      <c r="L425" s="444">
        <f t="shared" ca="1" si="28"/>
        <v>3305399.8626824645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3305399.8626824645</v>
      </c>
      <c r="J426" s="444">
        <f t="array" ref="J426">IFERROR(INDEX('Retirement Calculator'!K:K,MATCH('Lorri 401b'!N426,'Retirement Calculator'!A:A,0),0),0)</f>
        <v>20171.771259384055</v>
      </c>
      <c r="K426" s="444">
        <f t="shared" ca="1" si="27"/>
        <v>13688.4503809295</v>
      </c>
      <c r="L426" s="444">
        <f t="shared" ca="1" si="28"/>
        <v>3298916.5418040096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3298916.5418040096</v>
      </c>
      <c r="J427" s="444">
        <f t="array" ref="J427">IFERROR(INDEX('Retirement Calculator'!K:K,MATCH('Lorri 401b'!N427,'Retirement Calculator'!A:A,0),0),0)</f>
        <v>20171.771259384055</v>
      </c>
      <c r="K427" s="444">
        <f t="shared" ca="1" si="27"/>
        <v>13661.436543935939</v>
      </c>
      <c r="L427" s="444">
        <f t="shared" ca="1" si="28"/>
        <v>3292406.2070885613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3292406.2070885613</v>
      </c>
      <c r="J428" s="444">
        <f t="array" ref="J428">IFERROR(INDEX('Retirement Calculator'!K:K,MATCH('Lorri 401b'!N428,'Retirement Calculator'!A:A,0),0),0)</f>
        <v>20171.771259384055</v>
      </c>
      <c r="K428" s="444">
        <f t="shared" ca="1" si="27"/>
        <v>13634.31014928824</v>
      </c>
      <c r="L428" s="444">
        <f t="shared" ca="1" si="28"/>
        <v>3285868.7459784653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3285868.7459784653</v>
      </c>
      <c r="J429" s="444">
        <f t="array" ref="J429">IFERROR(INDEX('Retirement Calculator'!K:K,MATCH('Lorri 401b'!N429,'Retirement Calculator'!A:A,0),0),0)</f>
        <v>20171.771259384055</v>
      </c>
      <c r="K429" s="444">
        <f t="shared" ca="1" si="27"/>
        <v>13607.070727996172</v>
      </c>
      <c r="L429" s="444">
        <f t="shared" ca="1" si="28"/>
        <v>3279304.0454470771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3279304.0454470771</v>
      </c>
      <c r="J430" s="444">
        <f t="array" ref="J430">IFERROR(INDEX('Retirement Calculator'!K:K,MATCH('Lorri 401b'!N430,'Retirement Calculator'!A:A,0),0),0)</f>
        <v>20171.771259384055</v>
      </c>
      <c r="K430" s="444">
        <f t="shared" ca="1" si="27"/>
        <v>13579.717809115387</v>
      </c>
      <c r="L430" s="444">
        <f t="shared" ca="1" si="28"/>
        <v>3272711.9919968084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3272711.9919968084</v>
      </c>
      <c r="J431" s="444">
        <f t="array" ref="J431">IFERROR(INDEX('Retirement Calculator'!K:K,MATCH('Lorri 401b'!N431,'Retirement Calculator'!A:A,0),0),0)</f>
        <v>20171.771259384055</v>
      </c>
      <c r="K431" s="444">
        <f t="shared" ca="1" si="27"/>
        <v>13552.250919739266</v>
      </c>
      <c r="L431" s="444">
        <f t="shared" ca="1" si="28"/>
        <v>3266092.4716571635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3266092.4716571635</v>
      </c>
      <c r="J432" s="444">
        <f t="array" ref="J432">IFERROR(INDEX('Retirement Calculator'!K:K,MATCH('Lorri 401b'!N432,'Retirement Calculator'!A:A,0),0),0)</f>
        <v>20171.771259384055</v>
      </c>
      <c r="K432" s="444">
        <f t="shared" ca="1" si="27"/>
        <v>13524.669584990746</v>
      </c>
      <c r="L432" s="444">
        <f t="shared" ca="1" si="28"/>
        <v>3259445.3699827702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3259445.3699827702</v>
      </c>
      <c r="J433" s="444">
        <f t="array" ref="J433">IFERROR(INDEX('Retirement Calculator'!K:K,MATCH('Lorri 401b'!N433,'Retirement Calculator'!A:A,0),0),0)</f>
        <v>20171.771259384055</v>
      </c>
      <c r="K433" s="444">
        <f t="shared" ca="1" si="27"/>
        <v>13496.973328014108</v>
      </c>
      <c r="L433" s="444">
        <f t="shared" ca="1" si="28"/>
        <v>3252770.5720513999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3252770.5720513999</v>
      </c>
      <c r="J434" s="444">
        <f t="array" ref="J434">IFERROR(INDEX('Retirement Calculator'!K:K,MATCH('Lorri 401b'!N434,'Retirement Calculator'!A:A,0),0),0)</f>
        <v>20171.771259384055</v>
      </c>
      <c r="K434" s="444">
        <f t="shared" ca="1" si="27"/>
        <v>13469.161669966732</v>
      </c>
      <c r="L434" s="444">
        <f t="shared" ca="1" si="28"/>
        <v>3246067.9624619824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3246067.9624619824</v>
      </c>
      <c r="J435" s="444">
        <f t="array" ref="J435">IFERROR(INDEX('Retirement Calculator'!K:K,MATCH('Lorri 401b'!N435,'Retirement Calculator'!A:A,0),0),0)</f>
        <v>20171.771259384055</v>
      </c>
      <c r="K435" s="444">
        <f t="shared" ca="1" si="27"/>
        <v>13441.234130010826</v>
      </c>
      <c r="L435" s="444">
        <f t="shared" ca="1" si="28"/>
        <v>3239337.4253326091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3239337.4253326091</v>
      </c>
      <c r="J436" s="444">
        <f t="array" ref="J436">IFERROR(INDEX('Retirement Calculator'!K:K,MATCH('Lorri 401b'!N436,'Retirement Calculator'!A:A,0),0),0)</f>
        <v>20171.771259384055</v>
      </c>
      <c r="K436" s="444">
        <f t="shared" ca="1" si="27"/>
        <v>13413.190225305103</v>
      </c>
      <c r="L436" s="444">
        <f t="shared" ca="1" si="28"/>
        <v>3232578.8442985299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3232578.8442985299</v>
      </c>
      <c r="J437" s="444">
        <f t="array" ref="J437">IFERROR(INDEX('Retirement Calculator'!K:K,MATCH('Lorri 401b'!N437,'Retirement Calculator'!A:A,0),0),0)</f>
        <v>20171.771259384055</v>
      </c>
      <c r="K437" s="444">
        <f t="shared" ca="1" si="27"/>
        <v>13385.02947099644</v>
      </c>
      <c r="L437" s="444">
        <f t="shared" ca="1" si="28"/>
        <v>3225792.1025101421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3225792.1025101421</v>
      </c>
      <c r="J438" s="444">
        <f t="array" ref="J438">IFERROR(INDEX('Retirement Calculator'!K:K,MATCH('Lorri 401b'!N438,'Retirement Calculator'!A:A,0),0),0)</f>
        <v>20171.771259384055</v>
      </c>
      <c r="K438" s="444">
        <f t="shared" ca="1" si="27"/>
        <v>13356.751380211492</v>
      </c>
      <c r="L438" s="444">
        <f t="shared" ca="1" si="28"/>
        <v>3218977.0826309696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3218977.0826309696</v>
      </c>
      <c r="J439" s="444">
        <f t="array" ref="J439">IFERROR(INDEX('Retirement Calculator'!K:K,MATCH('Lorri 401b'!N439,'Retirement Calculator'!A:A,0),0),0)</f>
        <v>20171.771259384055</v>
      </c>
      <c r="K439" s="444">
        <f t="shared" ca="1" si="27"/>
        <v>13328.355464048273</v>
      </c>
      <c r="L439" s="444">
        <f t="shared" ca="1" si="28"/>
        <v>3212133.6668356336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3212133.6668356336</v>
      </c>
      <c r="J440" s="444">
        <f t="array" ref="J440">IFERROR(INDEX('Retirement Calculator'!K:K,MATCH('Lorri 401b'!N440,'Retirement Calculator'!A:A,0),0),0)</f>
        <v>20171.771259384055</v>
      </c>
      <c r="K440" s="444">
        <f t="shared" ca="1" si="27"/>
        <v>13299.841231567705</v>
      </c>
      <c r="L440" s="444">
        <f t="shared" ca="1" si="28"/>
        <v>3205261.7368078171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3205261.7368078171</v>
      </c>
      <c r="J441" s="444">
        <f t="array" ref="J441">IFERROR(INDEX('Retirement Calculator'!K:K,MATCH('Lorri 401b'!N441,'Retirement Calculator'!A:A,0),0),0)</f>
        <v>20171.771259384055</v>
      </c>
      <c r="K441" s="444">
        <f t="shared" ca="1" si="27"/>
        <v>13271.208189785137</v>
      </c>
      <c r="L441" s="444">
        <f t="shared" ca="1" si="28"/>
        <v>3198361.1737382179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3198361.1737382179</v>
      </c>
      <c r="J442" s="444">
        <f t="array" ref="J442">IFERROR(INDEX('Retirement Calculator'!K:K,MATCH('Lorri 401b'!N442,'Retirement Calculator'!A:A,0),0),0)</f>
        <v>20171.771259384055</v>
      </c>
      <c r="K442" s="444">
        <f t="shared" ca="1" si="27"/>
        <v>13242.455843661806</v>
      </c>
      <c r="L442" s="444">
        <f t="shared" ca="1" si="28"/>
        <v>3191431.8583224956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3191431.8583224956</v>
      </c>
      <c r="J443" s="444">
        <f t="array" ref="J443">IFERROR(INDEX('Retirement Calculator'!K:K,MATCH('Lorri 401b'!N443,'Retirement Calculator'!A:A,0),0),0)</f>
        <v>20171.771259384055</v>
      </c>
      <c r="K443" s="444">
        <f t="shared" ca="1" si="27"/>
        <v>13213.583696096297</v>
      </c>
      <c r="L443" s="444">
        <f t="shared" ca="1" si="28"/>
        <v>3184473.6707592076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3184473.6707592076</v>
      </c>
      <c r="J444" s="444">
        <f t="array" ref="J444">IFERROR(INDEX('Retirement Calculator'!K:K,MATCH('Lorri 401b'!N444,'Retirement Calculator'!A:A,0),0),0)</f>
        <v>20171.771259384055</v>
      </c>
      <c r="K444" s="444">
        <f t="shared" ca="1" si="27"/>
        <v>13184.591247915931</v>
      </c>
      <c r="L444" s="444">
        <f t="shared" ca="1" si="28"/>
        <v>3177486.4907477391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3177486.4907477391</v>
      </c>
      <c r="J445" s="444">
        <f t="array" ref="J445">IFERROR(INDEX('Retirement Calculator'!K:K,MATCH('Lorri 401b'!N445,'Retirement Calculator'!A:A,0),0),0)</f>
        <v>20171.771259384055</v>
      </c>
      <c r="K445" s="444">
        <f t="shared" ca="1" si="27"/>
        <v>13155.477997868145</v>
      </c>
      <c r="L445" s="444">
        <f t="shared" ca="1" si="28"/>
        <v>3170470.1974862232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3170470.1974862232</v>
      </c>
      <c r="J446" s="444">
        <f t="array" ref="J446">IFERROR(INDEX('Retirement Calculator'!K:K,MATCH('Lorri 401b'!N446,'Retirement Calculator'!A:A,0),0),0)</f>
        <v>20171.771259384055</v>
      </c>
      <c r="K446" s="444">
        <f t="shared" ca="1" si="27"/>
        <v>13126.243442611829</v>
      </c>
      <c r="L446" s="444">
        <f t="shared" ca="1" si="28"/>
        <v>3163424.6696694507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3163424.6696694507</v>
      </c>
      <c r="J447" s="444">
        <f t="array" ref="J447">IFERROR(INDEX('Retirement Calculator'!K:K,MATCH('Lorri 401b'!N447,'Retirement Calculator'!A:A,0),0),0)</f>
        <v>20171.771259384055</v>
      </c>
      <c r="K447" s="444">
        <f t="shared" ca="1" si="27"/>
        <v>13096.88707670861</v>
      </c>
      <c r="L447" s="444">
        <f t="shared" ca="1" si="28"/>
        <v>3156349.785486775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3156349.785486775</v>
      </c>
      <c r="J448" s="444">
        <f t="array" ref="J448">IFERROR(INDEX('Retirement Calculator'!K:K,MATCH('Lorri 401b'!N448,'Retirement Calculator'!A:A,0),0),0)</f>
        <v>20171.771259384055</v>
      </c>
      <c r="K448" s="444">
        <f t="shared" ca="1" si="27"/>
        <v>13067.408392614128</v>
      </c>
      <c r="L448" s="444">
        <f t="shared" ca="1" si="28"/>
        <v>3149245.422620005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3149245.422620005</v>
      </c>
      <c r="J449" s="444">
        <f t="array" ref="J449">IFERROR(INDEX('Retirement Calculator'!K:K,MATCH('Lorri 401b'!N449,'Retirement Calculator'!A:A,0),0),0)</f>
        <v>20171.771259384055</v>
      </c>
      <c r="K449" s="444">
        <f t="shared" ca="1" si="27"/>
        <v>13037.806880669254</v>
      </c>
      <c r="L449" s="444">
        <f t="shared" ca="1" si="28"/>
        <v>3142111.4582412899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3142111.4582412899</v>
      </c>
      <c r="J450" s="444">
        <f t="array" ref="J450">IFERROR(INDEX('Retirement Calculator'!K:K,MATCH('Lorri 401b'!N450,'Retirement Calculator'!A:A,0),0),0)</f>
        <v>20171.771259384055</v>
      </c>
      <c r="K450" s="444">
        <f t="shared" ca="1" si="27"/>
        <v>13008.082029091274</v>
      </c>
      <c r="L450" s="444">
        <f t="shared" ca="1" si="28"/>
        <v>3134947.7690109969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3134947.7690109969</v>
      </c>
      <c r="J451" s="444">
        <f t="array" ref="J451">IFERROR(INDEX('Retirement Calculator'!K:K,MATCH('Lorri 401b'!N451,'Retirement Calculator'!A:A,0),0),0)</f>
        <v>20171.771259384055</v>
      </c>
      <c r="K451" s="444">
        <f t="shared" ca="1" si="27"/>
        <v>12978.233323965052</v>
      </c>
      <c r="L451" s="444">
        <f t="shared" ca="1" si="28"/>
        <v>3127754.2310755779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3127754.2310755779</v>
      </c>
      <c r="J452" s="444">
        <f t="array" ref="J452">IFERROR(INDEX('Retirement Calculator'!K:K,MATCH('Lorri 401b'!N452,'Retirement Calculator'!A:A,0),0),0)</f>
        <v>20171.771259384055</v>
      </c>
      <c r="K452" s="444">
        <f t="shared" ca="1" si="27"/>
        <v>12948.260249234139</v>
      </c>
      <c r="L452" s="444">
        <f t="shared" ca="1" si="28"/>
        <v>3120530.7200654279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3120530.7200654279</v>
      </c>
      <c r="J453" s="444">
        <f t="array" ref="J453">IFERROR(INDEX('Retirement Calculator'!K:K,MATCH('Lorri 401b'!N453,'Retirement Calculator'!A:A,0),0),0)</f>
        <v>20171.771259384055</v>
      </c>
      <c r="K453" s="444">
        <f t="shared" ca="1" si="27"/>
        <v>12918.162286691848</v>
      </c>
      <c r="L453" s="444">
        <f t="shared" ca="1" si="28"/>
        <v>3113277.1110927355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3113277.1110927355</v>
      </c>
      <c r="J454" s="444">
        <f t="array" ref="J454">IFERROR(INDEX('Retirement Calculator'!K:K,MATCH('Lorri 401b'!N454,'Retirement Calculator'!A:A,0),0),0)</f>
        <v>20171.771259384055</v>
      </c>
      <c r="K454" s="444">
        <f t="shared" ca="1" si="27"/>
        <v>12887.938915972298</v>
      </c>
      <c r="L454" s="444">
        <f t="shared" ca="1" si="28"/>
        <v>3105993.2787493235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3105993.2787493235</v>
      </c>
      <c r="J455" s="444">
        <f t="array" ref="J455">IFERROR(INDEX('Retirement Calculator'!K:K,MATCH('Lorri 401b'!N455,'Retirement Calculator'!A:A,0),0),0)</f>
        <v>20171.771259384055</v>
      </c>
      <c r="K455" s="444">
        <f t="shared" ca="1" si="27"/>
        <v>12857.589614541414</v>
      </c>
      <c r="L455" s="444">
        <f t="shared" ca="1" si="28"/>
        <v>3098679.0971044805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3098679.0971044805</v>
      </c>
      <c r="J456" s="444">
        <f t="array" ref="J456">IFERROR(INDEX('Retirement Calculator'!K:K,MATCH('Lorri 401b'!N456,'Retirement Calculator'!A:A,0),0),0)</f>
        <v>20171.771259384055</v>
      </c>
      <c r="K456" s="444">
        <f t="shared" ca="1" si="27"/>
        <v>12827.1138576879</v>
      </c>
      <c r="L456" s="444">
        <f t="shared" ca="1" si="28"/>
        <v>3091334.4397027842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3091334.4397027842</v>
      </c>
      <c r="J457" s="444">
        <f t="array" ref="J457">IFERROR(INDEX('Retirement Calculator'!K:K,MATCH('Lorri 401b'!N457,'Retirement Calculator'!A:A,0),0),0)</f>
        <v>20171.771259384055</v>
      </c>
      <c r="K457" s="444">
        <f t="shared" ca="1" si="27"/>
        <v>12796.511118514167</v>
      </c>
      <c r="L457" s="444">
        <f t="shared" ca="1" si="28"/>
        <v>3083959.1795619139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3083959.1795619139</v>
      </c>
      <c r="J458" s="444">
        <f t="array" ref="J458">IFERROR(INDEX('Retirement Calculator'!K:K,MATCH('Lorri 401b'!N458,'Retirement Calculator'!A:A,0),0),0)</f>
        <v>20171.771259384055</v>
      </c>
      <c r="K458" s="444">
        <f t="shared" ca="1" si="27"/>
        <v>12765.780867927208</v>
      </c>
      <c r="L458" s="444">
        <f t="shared" ca="1" si="28"/>
        <v>3076553.189170457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3076553.189170457</v>
      </c>
      <c r="J459" s="444">
        <f t="array" ref="J459">IFERROR(INDEX('Retirement Calculator'!K:K,MATCH('Lorri 401b'!N459,'Retirement Calculator'!A:A,0),0),0)</f>
        <v>20171.771259384055</v>
      </c>
      <c r="K459" s="444">
        <f t="shared" ca="1" si="27"/>
        <v>12734.922574629469</v>
      </c>
      <c r="L459" s="444">
        <f t="shared" ca="1" si="28"/>
        <v>3069116.3404857023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3069116.3404857023</v>
      </c>
      <c r="J460" s="444">
        <f t="array" ref="J460">IFERROR(INDEX('Retirement Calculator'!K:K,MATCH('Lorri 401b'!N460,'Retirement Calculator'!A:A,0),0),0)</f>
        <v>20171.771259384055</v>
      </c>
      <c r="K460" s="444">
        <f t="shared" ca="1" si="27"/>
        <v>12703.935705109658</v>
      </c>
      <c r="L460" s="444">
        <f t="shared" ca="1" si="28"/>
        <v>3061648.5049314275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3061648.5049314275</v>
      </c>
      <c r="J461" s="444">
        <f t="array" ref="J461">IFERROR(INDEX('Retirement Calculator'!K:K,MATCH('Lorri 401b'!N461,'Retirement Calculator'!A:A,0),0),0)</f>
        <v>20171.771259384055</v>
      </c>
      <c r="K461" s="444">
        <f t="shared" ca="1" si="27"/>
        <v>12672.819723633515</v>
      </c>
      <c r="L461" s="444">
        <f t="shared" ca="1" si="28"/>
        <v>3054149.5533956769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3054149.5533956769</v>
      </c>
      <c r="J462" s="444">
        <f t="array" ref="J462">IFERROR(INDEX('Retirement Calculator'!K:K,MATCH('Lorri 401b'!N462,'Retirement Calculator'!A:A,0),0),0)</f>
        <v>20171.771259384055</v>
      </c>
      <c r="K462" s="444">
        <f t="shared" ca="1" si="27"/>
        <v>12641.574092234552</v>
      </c>
      <c r="L462" s="444">
        <f t="shared" ca="1" si="28"/>
        <v>3046619.3562285271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3046619.3562285271</v>
      </c>
      <c r="J463" s="444">
        <f t="array" ref="J463">IFERROR(INDEX('Retirement Calculator'!K:K,MATCH('Lorri 401b'!N463,'Retirement Calculator'!A:A,0),0),0)</f>
        <v>20171.771259384055</v>
      </c>
      <c r="K463" s="444">
        <f t="shared" ca="1" si="27"/>
        <v>12610.198270704763</v>
      </c>
      <c r="L463" s="444">
        <f t="shared" ca="1" si="28"/>
        <v>3039057.7832398475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3039057.7832398475</v>
      </c>
      <c r="J464" s="444">
        <f t="array" ref="J464">IFERROR(INDEX('Retirement Calculator'!K:K,MATCH('Lorri 401b'!N464,'Retirement Calculator'!A:A,0),0),0)</f>
        <v>20171.771259384055</v>
      </c>
      <c r="K464" s="444">
        <f t="shared" ca="1" si="27"/>
        <v>12578.691716585263</v>
      </c>
      <c r="L464" s="444">
        <f t="shared" ca="1" si="28"/>
        <v>3031464.7036970486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3031464.7036970486</v>
      </c>
      <c r="J465" s="444">
        <f t="array" ref="J465">IFERROR(INDEX('Retirement Calculator'!K:K,MATCH('Lorri 401b'!N465,'Retirement Calculator'!A:A,0),0),0)</f>
        <v>20171.771259384055</v>
      </c>
      <c r="K465" s="444">
        <f t="shared" ca="1" si="27"/>
        <v>12547.053885156934</v>
      </c>
      <c r="L465" s="444">
        <f t="shared" ca="1" si="28"/>
        <v>3023839.9863228211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3023839.9863228211</v>
      </c>
      <c r="J466" s="444">
        <f t="array" ref="J466">IFERROR(INDEX('Retirement Calculator'!K:K,MATCH('Lorri 401b'!N466,'Retirement Calculator'!A:A,0),0),0)</f>
        <v>20171.771259384055</v>
      </c>
      <c r="K466" s="444">
        <f t="shared" ca="1" si="27"/>
        <v>12515.284229430987</v>
      </c>
      <c r="L466" s="444">
        <f t="shared" ca="1" si="28"/>
        <v>3016183.4992928677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3016183.4992928677</v>
      </c>
      <c r="J467" s="444">
        <f t="array" ref="J467">IFERROR(INDEX('Retirement Calculator'!K:K,MATCH('Lorri 401b'!N467,'Retirement Calculator'!A:A,0),0),0)</f>
        <v>20171.771259384055</v>
      </c>
      <c r="K467" s="444">
        <f t="shared" ca="1" si="27"/>
        <v>12483.382200139515</v>
      </c>
      <c r="L467" s="444">
        <f t="shared" ca="1" si="28"/>
        <v>3008495.1102336231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3008495.1102336231</v>
      </c>
      <c r="J468" s="444">
        <f t="array" ref="J468">IFERROR(INDEX('Retirement Calculator'!K:K,MATCH('Lorri 401b'!N468,'Retirement Calculator'!A:A,0),0),0)</f>
        <v>20171.771259384055</v>
      </c>
      <c r="K468" s="444">
        <f t="shared" ca="1" si="27"/>
        <v>12451.347245725996</v>
      </c>
      <c r="L468" s="444">
        <f t="shared" ca="1" si="28"/>
        <v>3000774.6862199646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3000774.6862199646</v>
      </c>
      <c r="J469" s="444">
        <f t="array" ref="J469">IFERROR(INDEX('Retirement Calculator'!K:K,MATCH('Lorri 401b'!N469,'Retirement Calculator'!A:A,0),0),0)</f>
        <v>20171.771259384055</v>
      </c>
      <c r="K469" s="444">
        <f t="shared" ca="1" si="27"/>
        <v>12419.178812335751</v>
      </c>
      <c r="L469" s="444">
        <f t="shared" ca="1" si="28"/>
        <v>2993022.0937729161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2993022.0937729161</v>
      </c>
      <c r="J470" s="444">
        <f t="array" ref="J470">IFERROR(INDEX('Retirement Calculator'!K:K,MATCH('Lorri 401b'!N470,'Retirement Calculator'!A:A,0),0),0)</f>
        <v>20171.771259384055</v>
      </c>
      <c r="K470" s="444">
        <f t="shared" ca="1" si="27"/>
        <v>12386.876343806383</v>
      </c>
      <c r="L470" s="444">
        <f t="shared" ca="1" si="28"/>
        <v>2985237.1988573382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2985237.1988573382</v>
      </c>
      <c r="J471" s="444">
        <f t="array" ref="J471">IFERROR(INDEX('Retirement Calculator'!K:K,MATCH('Lorri 401b'!N471,'Retirement Calculator'!A:A,0),0),0)</f>
        <v>20171.771259384055</v>
      </c>
      <c r="K471" s="444">
        <f t="shared" ca="1" si="27"/>
        <v>12354.439281658142</v>
      </c>
      <c r="L471" s="444">
        <f t="shared" ca="1" si="28"/>
        <v>2977419.8668796122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2977419.8668796122</v>
      </c>
      <c r="J472" s="444">
        <f t="array" ref="J472">IFERROR(INDEX('Retirement Calculator'!K:K,MATCH('Lorri 401b'!N472,'Retirement Calculator'!A:A,0),0),0)</f>
        <v>20171.771259384055</v>
      </c>
      <c r="K472" s="444">
        <f t="shared" ca="1" si="27"/>
        <v>12321.867065084283</v>
      </c>
      <c r="L472" s="444">
        <f t="shared" ca="1" si="28"/>
        <v>2969569.9626853121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2969569.9626853121</v>
      </c>
      <c r="J473" s="444">
        <f t="array" ref="J473">IFERROR(INDEX('Retirement Calculator'!K:K,MATCH('Lorri 401b'!N473,'Retirement Calculator'!A:A,0),0),0)</f>
        <v>20171.771259384055</v>
      </c>
      <c r="K473" s="444">
        <f t="shared" ca="1" si="27"/>
        <v>12289.159130941367</v>
      </c>
      <c r="L473" s="444">
        <f t="shared" ca="1" si="28"/>
        <v>2961687.3505568691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2961687.3505568691</v>
      </c>
      <c r="J474" s="444">
        <f t="array" ref="J474">IFERROR(INDEX('Retirement Calculator'!K:K,MATCH('Lorri 401b'!N474,'Retirement Calculator'!A:A,0),0),0)</f>
        <v>20171.771259384055</v>
      </c>
      <c r="K474" s="444">
        <f t="shared" ca="1" si="27"/>
        <v>12256.314913739519</v>
      </c>
      <c r="L474" s="444">
        <f t="shared" ca="1" si="28"/>
        <v>2953771.8942112243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2953771.8942112243</v>
      </c>
      <c r="J475" s="444">
        <f t="array" ref="J475">IFERROR(INDEX('Retirement Calculator'!K:K,MATCH('Lorri 401b'!N475,'Retirement Calculator'!A:A,0),0),0)</f>
        <v>20171.771259384055</v>
      </c>
      <c r="K475" s="444">
        <f t="shared" ca="1" si="27"/>
        <v>12223.333845632667</v>
      </c>
      <c r="L475" s="444">
        <f t="shared" ca="1" si="28"/>
        <v>2945823.4567974727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2945823.4567974727</v>
      </c>
      <c r="J476" s="444">
        <f t="array" ref="J476">IFERROR(INDEX('Retirement Calculator'!K:K,MATCH('Lorri 401b'!N476,'Retirement Calculator'!A:A,0),0),0)</f>
        <v>20171.771259384055</v>
      </c>
      <c r="K476" s="444">
        <f t="shared" ca="1" si="27"/>
        <v>12190.215356408702</v>
      </c>
      <c r="L476" s="444">
        <f t="shared" ca="1" si="28"/>
        <v>2937841.9008944971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2937841.9008944971</v>
      </c>
      <c r="J477" s="444">
        <f t="array" ref="J477">IFERROR(INDEX('Retirement Calculator'!K:K,MATCH('Lorri 401b'!N477,'Retirement Calculator'!A:A,0),0),0)</f>
        <v>20171.771259384055</v>
      </c>
      <c r="K477" s="444">
        <f t="shared" ca="1" si="27"/>
        <v>12156.958873479636</v>
      </c>
      <c r="L477" s="444">
        <f t="shared" ca="1" si="28"/>
        <v>2929827.0885085925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2929827.0885085925</v>
      </c>
      <c r="J478" s="444">
        <f t="array" ref="J478">IFERROR(INDEX('Retirement Calculator'!K:K,MATCH('Lorri 401b'!N478,'Retirement Calculator'!A:A,0),0),0)</f>
        <v>20171.771259384055</v>
      </c>
      <c r="K478" s="444">
        <f t="shared" ca="1" si="27"/>
        <v>12123.563821871701</v>
      </c>
      <c r="L478" s="444">
        <f t="shared" ca="1" si="28"/>
        <v>2921778.88107108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2921778.88107108</v>
      </c>
      <c r="J479" s="444">
        <f t="array" ref="J479">IFERROR(INDEX('Retirement Calculator'!K:K,MATCH('Lorri 401b'!N479,'Retirement Calculator'!A:A,0),0),0)</f>
        <v>20171.771259384055</v>
      </c>
      <c r="K479" s="444">
        <f t="shared" ca="1" si="27"/>
        <v>12090.029624215398</v>
      </c>
      <c r="L479" s="444">
        <f t="shared" ca="1" si="28"/>
        <v>2913697.1394359111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2913697.1394359111</v>
      </c>
      <c r="J480" s="444">
        <f t="array" ref="J480">IFERROR(INDEX('Retirement Calculator'!K:K,MATCH('Lorri 401b'!N480,'Retirement Calculator'!A:A,0),0),0)</f>
        <v>20171.771259384055</v>
      </c>
      <c r="K480" s="444">
        <f t="shared" ca="1" si="27"/>
        <v>12056.355700735528</v>
      </c>
      <c r="L480" s="444">
        <f t="shared" ca="1" si="28"/>
        <v>2905581.7238772623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2905581.7238772623</v>
      </c>
      <c r="J481" s="444">
        <f t="array" ref="J481">IFERROR(INDEX('Retirement Calculator'!K:K,MATCH('Lorri 401b'!N481,'Retirement Calculator'!A:A,0),0),0)</f>
        <v>20171.771259384055</v>
      </c>
      <c r="K481" s="444">
        <f t="shared" ca="1" si="27"/>
        <v>12022.541469241158</v>
      </c>
      <c r="L481" s="444">
        <f t="shared" ca="1" si="28"/>
        <v>2897432.4940871191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2897432.4940871191</v>
      </c>
      <c r="J482" s="444">
        <f t="array" ref="J482">IFERROR(INDEX('Retirement Calculator'!K:K,MATCH('Lorri 401b'!N482,'Retirement Calculator'!A:A,0),0),0)</f>
        <v>20171.771259384055</v>
      </c>
      <c r="K482" s="444">
        <f t="shared" ca="1" si="27"/>
        <v>11988.586345115562</v>
      </c>
      <c r="L482" s="444">
        <f t="shared" ca="1" si="28"/>
        <v>2889249.3091728506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2889249.3091728506</v>
      </c>
      <c r="J483" s="444">
        <f t="array" ref="J483">IFERROR(INDEX('Retirement Calculator'!K:K,MATCH('Lorri 401b'!N483,'Retirement Calculator'!A:A,0),0),0)</f>
        <v>20171.771259384055</v>
      </c>
      <c r="K483" s="444">
        <f t="shared" ca="1" si="27"/>
        <v>11954.48974130611</v>
      </c>
      <c r="L483" s="444">
        <f t="shared" ca="1" si="28"/>
        <v>2881032.0276547726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2881032.0276547726</v>
      </c>
      <c r="J484" s="444">
        <f t="array" ref="J484">IFERROR(INDEX('Retirement Calculator'!K:K,MATCH('Lorri 401b'!N484,'Retirement Calculator'!A:A,0),0),0)</f>
        <v>20171.771259384055</v>
      </c>
      <c r="K484" s="444">
        <f t="shared" ca="1" si="27"/>
        <v>11920.251068314119</v>
      </c>
      <c r="L484" s="444">
        <f t="shared" ca="1" si="28"/>
        <v>2872780.5074637025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2872780.5074637025</v>
      </c>
      <c r="J485" s="444">
        <f t="array" ref="J485">IFERROR(INDEX('Retirement Calculator'!K:K,MATCH('Lorri 401b'!N485,'Retirement Calculator'!A:A,0),0),0)</f>
        <v>20171.771259384055</v>
      </c>
      <c r="K485" s="444">
        <f t="shared" ca="1" si="27"/>
        <v>11885.86973418466</v>
      </c>
      <c r="L485" s="444">
        <f t="shared" ca="1" si="28"/>
        <v>2864494.6059385031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2864494.6059385031</v>
      </c>
      <c r="J486" s="444">
        <f t="array" ref="J486">IFERROR(INDEX('Retirement Calculator'!K:K,MATCH('Lorri 401b'!N486,'Retirement Calculator'!A:A,0),0),0)</f>
        <v>20171.771259384055</v>
      </c>
      <c r="K486" s="444">
        <f t="shared" ca="1" si="27"/>
        <v>11851.345144496328</v>
      </c>
      <c r="L486" s="444">
        <f t="shared" ca="1" si="28"/>
        <v>2856174.1798236151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2856174.1798236151</v>
      </c>
      <c r="J487" s="444">
        <f t="array" ref="J487">IFERROR(INDEX('Retirement Calculator'!K:K,MATCH('Lorri 401b'!N487,'Retirement Calculator'!A:A,0),0),0)</f>
        <v>20171.771259384055</v>
      </c>
      <c r="K487" s="444">
        <f t="shared" ca="1" si="27"/>
        <v>11816.676702350962</v>
      </c>
      <c r="L487" s="444">
        <f t="shared" ca="1" si="28"/>
        <v>2847819.0852665817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2847819.0852665817</v>
      </c>
      <c r="J488" s="444">
        <f t="array" ref="J488">IFERROR(INDEX('Retirement Calculator'!K:K,MATCH('Lorri 401b'!N488,'Retirement Calculator'!A:A,0),0),0)</f>
        <v>20171.771259384055</v>
      </c>
      <c r="K488" s="444">
        <f t="shared" ca="1" si="27"/>
        <v>11781.863808363323</v>
      </c>
      <c r="L488" s="444">
        <f t="shared" ca="1" si="28"/>
        <v>2839429.1778155607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2839429.1778155607</v>
      </c>
      <c r="J489" s="444">
        <f t="array" ref="J489">IFERROR(INDEX('Retirement Calculator'!K:K,MATCH('Lorri 401b'!N489,'Retirement Calculator'!A:A,0),0),0)</f>
        <v>20171.771259384055</v>
      </c>
      <c r="K489" s="444">
        <f t="shared" ca="1" si="27"/>
        <v>11746.905860650735</v>
      </c>
      <c r="L489" s="444">
        <f t="shared" ca="1" si="28"/>
        <v>2831004.3124168273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2831004.3124168273</v>
      </c>
      <c r="J490" s="444">
        <f t="array" ref="J490">IFERROR(INDEX('Retirement Calculator'!K:K,MATCH('Lorri 401b'!N490,'Retirement Calculator'!A:A,0),0),0)</f>
        <v>20171.771259384055</v>
      </c>
      <c r="K490" s="444">
        <f t="shared" ca="1" si="27"/>
        <v>11711.80225482268</v>
      </c>
      <c r="L490" s="444">
        <f t="shared" ca="1" si="28"/>
        <v>2822544.3434122656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2822544.3434122656</v>
      </c>
      <c r="J491" s="444">
        <f t="array" ref="J491">IFERROR(INDEX('Retirement Calculator'!K:K,MATCH('Lorri 401b'!N491,'Retirement Calculator'!A:A,0),0),0)</f>
        <v>20171.771259384055</v>
      </c>
      <c r="K491" s="444">
        <f t="shared" ca="1" si="27"/>
        <v>11676.552383970338</v>
      </c>
      <c r="L491" s="444">
        <f t="shared" ca="1" si="28"/>
        <v>2814049.1245368519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2814049.1245368519</v>
      </c>
      <c r="J492" s="444">
        <f t="array" ref="J492">IFERROR(INDEX('Retirement Calculator'!K:K,MATCH('Lorri 401b'!N492,'Retirement Calculator'!A:A,0),0),0)</f>
        <v>20171.771259384055</v>
      </c>
      <c r="K492" s="444">
        <f t="shared" ca="1" si="27"/>
        <v>11641.155638656115</v>
      </c>
      <c r="L492" s="444">
        <f t="shared" ca="1" si="28"/>
        <v>2805518.5089161238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2805518.5089161238</v>
      </c>
      <c r="J493" s="444">
        <f t="array" ref="J493">IFERROR(INDEX('Retirement Calculator'!K:K,MATCH('Lorri 401b'!N493,'Retirement Calculator'!A:A,0),0),0)</f>
        <v>20171.771259384055</v>
      </c>
      <c r="K493" s="444">
        <f t="shared" ca="1" si="27"/>
        <v>11605.611406903081</v>
      </c>
      <c r="L493" s="444">
        <f t="shared" ca="1" si="28"/>
        <v>2796952.3490636428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2796952.3490636428</v>
      </c>
      <c r="J494" s="444">
        <f t="array" ref="J494">IFERROR(INDEX('Retirement Calculator'!K:K,MATCH('Lorri 401b'!N494,'Retirement Calculator'!A:A,0),0),0)</f>
        <v>20171.771259384055</v>
      </c>
      <c r="K494" s="444">
        <f t="shared" ca="1" si="27"/>
        <v>11569.91907418441</v>
      </c>
      <c r="L494" s="444">
        <f t="shared" ca="1" si="28"/>
        <v>2788350.4968784428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2788350.4968784428</v>
      </c>
      <c r="J495" s="444">
        <f t="array" ref="J495">IFERROR(INDEX('Retirement Calculator'!K:K,MATCH('Lorri 401b'!N495,'Retirement Calculator'!A:A,0),0),0)</f>
        <v>20171.771259384055</v>
      </c>
      <c r="K495" s="444">
        <f t="shared" ca="1" si="27"/>
        <v>11534.078023412743</v>
      </c>
      <c r="L495" s="444">
        <f t="shared" ca="1" si="28"/>
        <v>2779712.8036424713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2779712.8036424713</v>
      </c>
      <c r="J496" s="444">
        <f t="array" ref="J496">IFERROR(INDEX('Retirement Calculator'!K:K,MATCH('Lorri 401b'!N496,'Retirement Calculator'!A:A,0),0),0)</f>
        <v>20171.771259384055</v>
      </c>
      <c r="K496" s="444">
        <f t="shared" ca="1" si="27"/>
        <v>11498.087634929529</v>
      </c>
      <c r="L496" s="444">
        <f t="shared" ca="1" si="28"/>
        <v>2771039.1200180165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2771039.1200180165</v>
      </c>
      <c r="J497" s="444">
        <f t="array" ref="J497">IFERROR(INDEX('Retirement Calculator'!K:K,MATCH('Lorri 401b'!N497,'Retirement Calculator'!A:A,0),0),0)</f>
        <v>20171.771259384055</v>
      </c>
      <c r="K497" s="444">
        <f t="shared" ca="1" si="27"/>
        <v>11461.947286494302</v>
      </c>
      <c r="L497" s="444">
        <f t="shared" ca="1" si="28"/>
        <v>2762329.2960451264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2762329.2960451264</v>
      </c>
      <c r="J498" s="444">
        <f t="array" ref="J498">IFERROR(INDEX('Retirement Calculator'!K:K,MATCH('Lorri 401b'!N498,'Retirement Calculator'!A:A,0),0),0)</f>
        <v>20171.771259384055</v>
      </c>
      <c r="K498" s="444">
        <f t="shared" ca="1" si="27"/>
        <v>11425.656353273926</v>
      </c>
      <c r="L498" s="444">
        <f t="shared" ca="1" si="28"/>
        <v>2753583.1811390161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2753583.1811390161</v>
      </c>
      <c r="J499" s="444">
        <f t="array" ref="J499">IFERROR(INDEX('Retirement Calculator'!K:K,MATCH('Lorri 401b'!N499,'Retirement Calculator'!A:A,0),0),0)</f>
        <v>20171.771259384055</v>
      </c>
      <c r="K499" s="444">
        <f t="shared" ca="1" si="27"/>
        <v>11389.214207831799</v>
      </c>
      <c r="L499" s="444">
        <f t="shared" ca="1" si="28"/>
        <v>2744800.6240874636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2744800.6240874636</v>
      </c>
      <c r="J500" s="444">
        <f t="array" ref="J500">IFERROR(INDEX('Retirement Calculator'!K:K,MATCH('Lorri 401b'!N500,'Retirement Calculator'!A:A,0),0),0)</f>
        <v>20171.771259384055</v>
      </c>
      <c r="K500" s="444">
        <f t="shared" ca="1" si="27"/>
        <v>11352.620220116998</v>
      </c>
      <c r="L500" s="444">
        <f t="shared" ca="1" si="28"/>
        <v>2735981.4730481962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2735981.4730481962</v>
      </c>
      <c r="J501" s="444">
        <f t="array" ref="J501">IFERROR(INDEX('Retirement Calculator'!K:K,MATCH('Lorri 401b'!N501,'Retirement Calculator'!A:A,0),0),0)</f>
        <v>20171.771259384055</v>
      </c>
      <c r="K501" s="444">
        <f t="shared" ca="1" si="27"/>
        <v>11315.873757453382</v>
      </c>
      <c r="L501" s="444">
        <f t="shared" ca="1" si="28"/>
        <v>2727125.5755462651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2727125.5755462651</v>
      </c>
      <c r="J502" s="444">
        <f t="array" ref="J502">IFERROR(INDEX('Retirement Calculator'!K:K,MATCH('Lorri 401b'!N502,'Retirement Calculator'!A:A,0),0),0)</f>
        <v>20171.771259384055</v>
      </c>
      <c r="K502" s="444">
        <f t="shared" ca="1" si="27"/>
        <v>11278.97418452867</v>
      </c>
      <c r="L502" s="444">
        <f t="shared" ca="1" si="28"/>
        <v>2718232.7784714093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2718232.7784714093</v>
      </c>
      <c r="J503" s="444">
        <f t="array" ref="J503">IFERROR(INDEX('Retirement Calculator'!K:K,MATCH('Lorri 401b'!N503,'Retirement Calculator'!A:A,0),0),0)</f>
        <v>20171.771259384055</v>
      </c>
      <c r="K503" s="444">
        <f t="shared" ca="1" si="27"/>
        <v>11241.920863383439</v>
      </c>
      <c r="L503" s="444">
        <f t="shared" ca="1" si="28"/>
        <v>2709302.9280754086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2709302.9280754086</v>
      </c>
      <c r="J504" s="444">
        <f t="array" ref="J504">IFERROR(INDEX('Retirement Calculator'!K:K,MATCH('Lorri 401b'!N504,'Retirement Calculator'!A:A,0),0),0)</f>
        <v>20171.771259384055</v>
      </c>
      <c r="K504" s="444">
        <f t="shared" ca="1" si="27"/>
        <v>11204.713153400102</v>
      </c>
      <c r="L504" s="444">
        <f t="shared" ca="1" si="28"/>
        <v>2700335.8699694243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2700335.8699694243</v>
      </c>
      <c r="J505" s="444">
        <f t="array" ref="J505">IFERROR(INDEX('Retirement Calculator'!K:K,MATCH('Lorri 401b'!N505,'Retirement Calculator'!A:A,0),0),0)</f>
        <v>20171.771259384055</v>
      </c>
      <c r="K505" s="444">
        <f t="shared" ca="1" si="27"/>
        <v>11167.350411291834</v>
      </c>
      <c r="L505" s="444">
        <f t="shared" ca="1" si="28"/>
        <v>2691331.4491213318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2691331.4491213318</v>
      </c>
      <c r="J506" s="444">
        <f t="array" ref="J506">IFERROR(INDEX('Retirement Calculator'!K:K,MATCH('Lorri 401b'!N506,'Retirement Calculator'!A:A,0),0),0)</f>
        <v>20171.771259384055</v>
      </c>
      <c r="K506" s="444">
        <f t="shared" ca="1" si="27"/>
        <v>11129.831991091449</v>
      </c>
      <c r="L506" s="444">
        <f t="shared" ca="1" si="28"/>
        <v>2682289.5098530389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2682289.5098530389</v>
      </c>
      <c r="J507" s="444">
        <f t="array" ref="J507">IFERROR(INDEX('Retirement Calculator'!K:K,MATCH('Lorri 401b'!N507,'Retirement Calculator'!A:A,0),0),0)</f>
        <v>20171.771259384055</v>
      </c>
      <c r="K507" s="444">
        <f t="shared" ca="1" si="27"/>
        <v>11092.157244140228</v>
      </c>
      <c r="L507" s="444">
        <f t="shared" ca="1" si="28"/>
        <v>2673209.895837795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2673209.895837795</v>
      </c>
      <c r="J508" s="444">
        <f t="array" ref="J508">IFERROR(INDEX('Retirement Calculator'!K:K,MATCH('Lorri 401b'!N508,'Retirement Calculator'!A:A,0),0),0)</f>
        <v>20171.771259384055</v>
      </c>
      <c r="K508" s="444">
        <f t="shared" ca="1" si="27"/>
        <v>11054.325519076712</v>
      </c>
      <c r="L508" s="444">
        <f t="shared" ca="1" si="28"/>
        <v>2664092.4500974873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2664092.4500974873</v>
      </c>
      <c r="J509" s="444">
        <f t="array" ref="J509">IFERROR(INDEX('Retirement Calculator'!K:K,MATCH('Lorri 401b'!N509,'Retirement Calculator'!A:A,0),0),0)</f>
        <v>20171.771259384055</v>
      </c>
      <c r="K509" s="444">
        <f t="shared" ca="1" si="27"/>
        <v>11016.336161825429</v>
      </c>
      <c r="L509" s="444">
        <f t="shared" ca="1" si="28"/>
        <v>2654937.0149999284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2654937.0149999284</v>
      </c>
      <c r="J510" s="444">
        <f t="array" ref="J510">IFERROR(INDEX('Retirement Calculator'!K:K,MATCH('Lorri 401b'!N510,'Retirement Calculator'!A:A,0),0),0)</f>
        <v>20171.771259384055</v>
      </c>
      <c r="K510" s="444">
        <f t="shared" ca="1" si="27"/>
        <v>10978.1885155856</v>
      </c>
      <c r="L510" s="444">
        <f t="shared" ca="1" si="28"/>
        <v>2645743.4322561296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2645743.4322561296</v>
      </c>
      <c r="J511" s="444">
        <f t="array" ref="J511">IFERROR(INDEX('Retirement Calculator'!K:K,MATCH('Lorri 401b'!N511,'Retirement Calculator'!A:A,0),0),0)</f>
        <v>20171.771259384055</v>
      </c>
      <c r="K511" s="444">
        <f t="shared" ca="1" si="27"/>
        <v>10939.881920819773</v>
      </c>
      <c r="L511" s="444">
        <f t="shared" ca="1" si="28"/>
        <v>2636511.542917565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2636511.542917565</v>
      </c>
      <c r="J512" s="444">
        <f t="array" ref="J512">IFERROR(INDEX('Retirement Calculator'!K:K,MATCH('Lorri 401b'!N512,'Retirement Calculator'!A:A,0),0),0)</f>
        <v>20171.771259384055</v>
      </c>
      <c r="K512" s="444">
        <f t="shared" ca="1" si="27"/>
        <v>10901.41571524242</v>
      </c>
      <c r="L512" s="444">
        <f t="shared" ca="1" si="28"/>
        <v>2627241.187373423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2627241.187373423</v>
      </c>
      <c r="J513" s="444">
        <f t="array" ref="J513">IFERROR(INDEX('Retirement Calculator'!K:K,MATCH('Lorri 401b'!N513,'Retirement Calculator'!A:A,0),0),0)</f>
        <v>20171.771259384055</v>
      </c>
      <c r="K513" s="444">
        <f t="shared" ca="1" si="27"/>
        <v>10862.789233808495</v>
      </c>
      <c r="L513" s="444">
        <f t="shared" ca="1" si="28"/>
        <v>2617932.2053478472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2617932.2053478472</v>
      </c>
      <c r="J514" s="444">
        <f t="array" ref="J514">IFERROR(INDEX('Retirement Calculator'!K:K,MATCH('Lorri 401b'!N514,'Retirement Calculator'!A:A,0),0),0)</f>
        <v>20171.771259384055</v>
      </c>
      <c r="K514" s="444">
        <f t="shared" ca="1" si="27"/>
        <v>10824.001808701929</v>
      </c>
      <c r="L514" s="444">
        <f t="shared" ca="1" si="28"/>
        <v>2608584.435897165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2608584.435897165</v>
      </c>
      <c r="J515" s="444">
        <f t="array" ref="J515">IFERROR(INDEX('Retirement Calculator'!K:K,MATCH('Lorri 401b'!N515,'Retirement Calculator'!A:A,0),0),0)</f>
        <v>20171.771259384055</v>
      </c>
      <c r="K515" s="444">
        <f t="shared" ca="1" si="27"/>
        <v>10785.052769324086</v>
      </c>
      <c r="L515" s="444">
        <f t="shared" ca="1" si="28"/>
        <v>2599197.717407105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2599197.717407105</v>
      </c>
      <c r="J516" s="444">
        <f t="array" ref="J516">IFERROR(INDEX('Retirement Calculator'!K:K,MATCH('Lorri 401b'!N516,'Retirement Calculator'!A:A,0),0),0)</f>
        <v>20171.771259384055</v>
      </c>
      <c r="K516" s="444">
        <f t="shared" ca="1" si="27"/>
        <v>10745.94144228217</v>
      </c>
      <c r="L516" s="444">
        <f t="shared" ca="1" si="28"/>
        <v>2589771.8875900027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2589771.8875900027</v>
      </c>
      <c r="J517" s="444">
        <f t="array" ref="J517">IFERROR(INDEX('Retirement Calculator'!K:K,MATCH('Lorri 401b'!N517,'Retirement Calculator'!A:A,0),0),0)</f>
        <v>20171.771259384055</v>
      </c>
      <c r="K517" s="444">
        <f t="shared" ca="1" si="27"/>
        <v>10706.667151377576</v>
      </c>
      <c r="L517" s="444">
        <f t="shared" ca="1" si="28"/>
        <v>2580306.783481996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2580306.783481996</v>
      </c>
      <c r="J518" s="444">
        <f t="array" ref="J518">IFERROR(INDEX('Retirement Calculator'!K:K,MATCH('Lorri 401b'!N518,'Retirement Calculator'!A:A,0),0),0)</f>
        <v>20171.771259384055</v>
      </c>
      <c r="K518" s="444">
        <f t="shared" ref="K518:K772" ca="1" si="53">IPMT(M518/12,1,12,-I518+J518,,0)</f>
        <v>10667.229217594217</v>
      </c>
      <c r="L518" s="444">
        <f t="shared" ref="L518:L772" ca="1" si="54">I518-J518+K518</f>
        <v>2570802.2414402058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2570802.2414402058</v>
      </c>
      <c r="J519" s="444">
        <f t="array" ref="J519">IFERROR(INDEX('Retirement Calculator'!K:K,MATCH('Lorri 401b'!N519,'Retirement Calculator'!A:A,0),0),0)</f>
        <v>20171.771259384055</v>
      </c>
      <c r="K519" s="444">
        <f t="shared" ca="1" si="53"/>
        <v>10627.626959086756</v>
      </c>
      <c r="L519" s="444">
        <f t="shared" ca="1" si="54"/>
        <v>2561258.0971399085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2561258.0971399085</v>
      </c>
      <c r="J520" s="444">
        <f t="array" ref="J520">IFERROR(INDEX('Retirement Calculator'!K:K,MATCH('Lorri 401b'!N520,'Retirement Calculator'!A:A,0),0),0)</f>
        <v>20171.771259384055</v>
      </c>
      <c r="K520" s="444">
        <f t="shared" ca="1" si="53"/>
        <v>10587.859691168851</v>
      </c>
      <c r="L520" s="444">
        <f t="shared" ca="1" si="54"/>
        <v>2551674.1855716929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2551674.1855716929</v>
      </c>
      <c r="J521" s="444">
        <f t="array" ref="J521">IFERROR(INDEX('Retirement Calculator'!K:K,MATCH('Lorri 401b'!N521,'Retirement Calculator'!A:A,0),0),0)</f>
        <v>20171.771259384055</v>
      </c>
      <c r="K521" s="444">
        <f t="shared" ca="1" si="53"/>
        <v>10547.926726301286</v>
      </c>
      <c r="L521" s="444">
        <f t="shared" ca="1" si="54"/>
        <v>2542050.3410386099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2542050.3410386099</v>
      </c>
      <c r="J522" s="444">
        <f t="array" ref="J522">IFERROR(INDEX('Retirement Calculator'!K:K,MATCH('Lorri 401b'!N522,'Retirement Calculator'!A:A,0),0),0)</f>
        <v>20171.771259384055</v>
      </c>
      <c r="K522" s="444">
        <f t="shared" ca="1" si="53"/>
        <v>10507.827374080107</v>
      </c>
      <c r="L522" s="444">
        <f t="shared" ca="1" si="54"/>
        <v>2532386.3971533058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2532386.3971533058</v>
      </c>
      <c r="J523" s="444">
        <f t="array" ref="J523">IFERROR(INDEX('Retirement Calculator'!K:K,MATCH('Lorri 401b'!N523,'Retirement Calculator'!A:A,0),0),0)</f>
        <v>20171.771259384055</v>
      </c>
      <c r="K523" s="444">
        <f t="shared" ca="1" si="53"/>
        <v>10467.560941224674</v>
      </c>
      <c r="L523" s="444">
        <f t="shared" ca="1" si="54"/>
        <v>2522682.186835146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2522682.186835146</v>
      </c>
      <c r="J524" s="444">
        <f t="array" ref="J524">IFERROR(INDEX('Retirement Calculator'!K:K,MATCH('Lorri 401b'!N524,'Retirement Calculator'!A:A,0),0),0)</f>
        <v>20171.771259384055</v>
      </c>
      <c r="K524" s="444">
        <f t="shared" ca="1" si="53"/>
        <v>10427.126731565673</v>
      </c>
      <c r="L524" s="444">
        <f t="shared" ca="1" si="54"/>
        <v>2512937.5423073275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2512937.5423073275</v>
      </c>
      <c r="J525" s="444">
        <f t="array" ref="J525">IFERROR(INDEX('Retirement Calculator'!K:K,MATCH('Lorri 401b'!N525,'Retirement Calculator'!A:A,0),0),0)</f>
        <v>20171.771259384055</v>
      </c>
      <c r="K525" s="444">
        <f t="shared" ca="1" si="53"/>
        <v>10386.524046033097</v>
      </c>
      <c r="L525" s="444">
        <f t="shared" ca="1" si="54"/>
        <v>2503152.2950939764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2503152.2950939764</v>
      </c>
      <c r="J526" s="444">
        <f t="array" ref="J526">IFERROR(INDEX('Retirement Calculator'!K:K,MATCH('Lorri 401b'!N526,'Retirement Calculator'!A:A,0),0),0)</f>
        <v>20171.771259384055</v>
      </c>
      <c r="K526" s="444">
        <f t="shared" ca="1" si="53"/>
        <v>10345.752182644133</v>
      </c>
      <c r="L526" s="444">
        <f t="shared" ca="1" si="54"/>
        <v>2493326.2760172365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2493326.2760172365</v>
      </c>
      <c r="J527" s="444">
        <f t="array" ref="J527">IFERROR(INDEX('Retirement Calculator'!K:K,MATCH('Lorri 401b'!N527,'Retirement Calculator'!A:A,0),0),0)</f>
        <v>20171.771259384055</v>
      </c>
      <c r="K527" s="444">
        <f t="shared" ca="1" si="53"/>
        <v>10304.81043649105</v>
      </c>
      <c r="L527" s="444">
        <f t="shared" ca="1" si="54"/>
        <v>2483459.3151943432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2483459.3151943432</v>
      </c>
      <c r="J528" s="444">
        <f t="array" ref="J528">IFERROR(INDEX('Retirement Calculator'!K:K,MATCH('Lorri 401b'!N528,'Retirement Calculator'!A:A,0),0),0)</f>
        <v>20171.771259384055</v>
      </c>
      <c r="K528" s="444">
        <f t="shared" ca="1" si="53"/>
        <v>10263.698099728996</v>
      </c>
      <c r="L528" s="444">
        <f t="shared" ca="1" si="54"/>
        <v>2473551.2420346881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2473551.2420346881</v>
      </c>
      <c r="J529" s="444">
        <f t="array" ref="J529">IFERROR(INDEX('Retirement Calculator'!K:K,MATCH('Lorri 401b'!N529,'Retirement Calculator'!A:A,0),0),0)</f>
        <v>20171.771259384055</v>
      </c>
      <c r="K529" s="444">
        <f t="shared" ca="1" si="53"/>
        <v>10222.414461563767</v>
      </c>
      <c r="L529" s="444">
        <f t="shared" ca="1" si="54"/>
        <v>2463601.8852368677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2463601.8852368677</v>
      </c>
      <c r="J530" s="444">
        <f t="array" ref="J530">IFERROR(INDEX('Retirement Calculator'!K:K,MATCH('Lorri 401b'!N530,'Retirement Calculator'!A:A,0),0),0)</f>
        <v>20171.771259384055</v>
      </c>
      <c r="K530" s="444">
        <f t="shared" ca="1" si="53"/>
        <v>10180.958808239515</v>
      </c>
      <c r="L530" s="444">
        <f t="shared" ca="1" si="54"/>
        <v>2453611.072785723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2453611.072785723</v>
      </c>
      <c r="J531" s="444">
        <f t="array" ref="J531">IFERROR(INDEX('Retirement Calculator'!K:K,MATCH('Lorri 401b'!N531,'Retirement Calculator'!A:A,0),0),0)</f>
        <v>20171.771259384055</v>
      </c>
      <c r="K531" s="444">
        <f t="shared" ca="1" si="53"/>
        <v>10139.330423026411</v>
      </c>
      <c r="L531" s="444">
        <f t="shared" ca="1" si="54"/>
        <v>2443578.6319493651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2443578.6319493651</v>
      </c>
      <c r="J532" s="444">
        <f t="array" ref="J532">IFERROR(INDEX('Retirement Calculator'!K:K,MATCH('Lorri 401b'!N532,'Retirement Calculator'!A:A,0),0),0)</f>
        <v>20171.771259384055</v>
      </c>
      <c r="K532" s="444">
        <f t="shared" ca="1" si="53"/>
        <v>10097.528586208253</v>
      </c>
      <c r="L532" s="444">
        <f t="shared" ca="1" si="54"/>
        <v>2433504.3892761893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2433504.3892761893</v>
      </c>
      <c r="J533" s="444">
        <f t="array" ref="J533">IFERROR(INDEX('Retirement Calculator'!K:K,MATCH('Lorri 401b'!N533,'Retirement Calculator'!A:A,0),0),0)</f>
        <v>20171.771259384055</v>
      </c>
      <c r="K533" s="444">
        <f t="shared" ca="1" si="53"/>
        <v>10055.552575070022</v>
      </c>
      <c r="L533" s="444">
        <f t="shared" ca="1" si="54"/>
        <v>2423388.170591875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2423388.170591875</v>
      </c>
      <c r="J534" s="444">
        <f t="array" ref="J534">IFERROR(INDEX('Retirement Calculator'!K:K,MATCH('Lorri 401b'!N534,'Retirement Calculator'!A:A,0),0),0)</f>
        <v>20171.771259384055</v>
      </c>
      <c r="K534" s="444">
        <f t="shared" ca="1" si="53"/>
        <v>10013.401663885377</v>
      </c>
      <c r="L534" s="444">
        <f t="shared" ca="1" si="54"/>
        <v>2413229.8009963762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2413229.8009963762</v>
      </c>
      <c r="J535" s="444">
        <f t="array" ref="J535">IFERROR(INDEX('Retirement Calculator'!K:K,MATCH('Lorri 401b'!N535,'Retirement Calculator'!A:A,0),0),0)</f>
        <v>20171.771259384055</v>
      </c>
      <c r="K535" s="444">
        <f t="shared" ca="1" si="53"/>
        <v>9971.0751239041329</v>
      </c>
      <c r="L535" s="444">
        <f t="shared" ca="1" si="54"/>
        <v>2403029.1048608962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2403029.1048608962</v>
      </c>
      <c r="J536" s="444">
        <f t="array" ref="J536">IFERROR(INDEX('Retirement Calculator'!K:K,MATCH('Lorri 401b'!N536,'Retirement Calculator'!A:A,0),0),0)</f>
        <v>20171.771259384055</v>
      </c>
      <c r="K536" s="444">
        <f t="shared" ca="1" si="53"/>
        <v>9928.5722233396336</v>
      </c>
      <c r="L536" s="444">
        <f t="shared" ca="1" si="54"/>
        <v>2392785.9058248517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2392785.9058248517</v>
      </c>
      <c r="J537" s="444">
        <f t="array" ref="J537">IFERROR(INDEX('Retirement Calculator'!K:K,MATCH('Lorri 401b'!N537,'Retirement Calculator'!A:A,0),0),0)</f>
        <v>20171.771259384055</v>
      </c>
      <c r="K537" s="444">
        <f t="shared" ca="1" si="53"/>
        <v>9885.8922273561147</v>
      </c>
      <c r="L537" s="444">
        <f t="shared" ca="1" si="54"/>
        <v>2382500.0267928238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2382500.0267928238</v>
      </c>
      <c r="J538" s="444">
        <f t="array" ref="J538">IFERROR(INDEX('Retirement Calculator'!K:K,MATCH('Lorri 401b'!N538,'Retirement Calculator'!A:A,0),0),0)</f>
        <v>20171.771259384055</v>
      </c>
      <c r="K538" s="444">
        <f t="shared" ca="1" si="53"/>
        <v>9843.0343980559974</v>
      </c>
      <c r="L538" s="444">
        <f t="shared" ca="1" si="54"/>
        <v>2372171.2899314957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2372171.2899314957</v>
      </c>
      <c r="J539" s="444">
        <f t="array" ref="J539">IFERROR(INDEX('Retirement Calculator'!K:K,MATCH('Lorri 401b'!N539,'Retirement Calculator'!A:A,0),0),0)</f>
        <v>20171.771259384055</v>
      </c>
      <c r="K539" s="444">
        <f t="shared" ca="1" si="53"/>
        <v>9799.9979944671304</v>
      </c>
      <c r="L539" s="444">
        <f t="shared" ca="1" si="54"/>
        <v>2361799.5166665786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2361799.5166665786</v>
      </c>
      <c r="J540" s="444">
        <f t="array" ref="J540">IFERROR(INDEX('Retirement Calculator'!K:K,MATCH('Lorri 401b'!N540,'Retirement Calculator'!A:A,0),0),0)</f>
        <v>20171.771259384055</v>
      </c>
      <c r="K540" s="444">
        <f t="shared" ca="1" si="53"/>
        <v>9756.7822725299757</v>
      </c>
      <c r="L540" s="444">
        <f t="shared" ca="1" si="54"/>
        <v>2351384.5276797242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2351384.5276797242</v>
      </c>
      <c r="J541" s="444">
        <f t="array" ref="J541">IFERROR(INDEX('Retirement Calculator'!K:K,MATCH('Lorri 401b'!N541,'Retirement Calculator'!A:A,0),0),0)</f>
        <v>20171.771259384055</v>
      </c>
      <c r="K541" s="444">
        <f t="shared" ca="1" si="53"/>
        <v>9713.3864850847494</v>
      </c>
      <c r="L541" s="444">
        <f t="shared" ca="1" si="54"/>
        <v>2340926.1429054248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2340926.1429054248</v>
      </c>
      <c r="J542" s="444">
        <f t="array" ref="J542">IFERROR(INDEX('Retirement Calculator'!K:K,MATCH('Lorri 401b'!N542,'Retirement Calculator'!A:A,0),0),0)</f>
        <v>20171.771259384055</v>
      </c>
      <c r="K542" s="444">
        <f t="shared" ca="1" si="53"/>
        <v>9669.8098818585022</v>
      </c>
      <c r="L542" s="444">
        <f t="shared" ca="1" si="54"/>
        <v>2330424.1815278991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2330424.1815278991</v>
      </c>
      <c r="J543" s="444">
        <f t="array" ref="J543">IFERROR(INDEX('Retirement Calculator'!K:K,MATCH('Lorri 401b'!N543,'Retirement Calculator'!A:A,0),0),0)</f>
        <v>20171.771259384055</v>
      </c>
      <c r="K543" s="444">
        <f t="shared" ca="1" si="53"/>
        <v>9626.0517094521456</v>
      </c>
      <c r="L543" s="444">
        <f t="shared" ca="1" si="54"/>
        <v>2319878.4619779671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2319878.4619779671</v>
      </c>
      <c r="J544" s="444">
        <f t="array" ref="J544">IFERROR(INDEX('Retirement Calculator'!K:K,MATCH('Lorri 401b'!N544,'Retirement Calculator'!A:A,0),0),0)</f>
        <v>20171.771259384055</v>
      </c>
      <c r="K544" s="444">
        <f t="shared" ca="1" si="53"/>
        <v>9582.1112113274285</v>
      </c>
      <c r="L544" s="444">
        <f t="shared" ca="1" si="54"/>
        <v>2309288.8019299102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2309288.8019299102</v>
      </c>
      <c r="J545" s="444">
        <f t="array" ref="J545">IFERROR(INDEX('Retirement Calculator'!K:K,MATCH('Lorri 401b'!N545,'Retirement Calculator'!A:A,0),0),0)</f>
        <v>20171.771259384055</v>
      </c>
      <c r="K545" s="444">
        <f t="shared" ca="1" si="53"/>
        <v>9537.9876277938583</v>
      </c>
      <c r="L545" s="444">
        <f t="shared" ca="1" si="54"/>
        <v>2298655.01829832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2298655.01829832</v>
      </c>
      <c r="J546" s="444">
        <f t="array" ref="J546">IFERROR(INDEX('Retirement Calculator'!K:K,MATCH('Lorri 401b'!N546,'Retirement Calculator'!A:A,0),0),0)</f>
        <v>20171.771259384055</v>
      </c>
      <c r="K546" s="444">
        <f t="shared" ca="1" si="53"/>
        <v>9493.6801959955665</v>
      </c>
      <c r="L546" s="444">
        <f t="shared" ca="1" si="54"/>
        <v>2287976.9272349314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2287976.9272349314</v>
      </c>
      <c r="J547" s="444">
        <f t="array" ref="J547">IFERROR(INDEX('Retirement Calculator'!K:K,MATCH('Lorri 401b'!N547,'Retirement Calculator'!A:A,0),0),0)</f>
        <v>20171.771259384055</v>
      </c>
      <c r="K547" s="444">
        <f t="shared" ca="1" si="53"/>
        <v>9449.1881498981129</v>
      </c>
      <c r="L547" s="444">
        <f t="shared" ca="1" si="54"/>
        <v>2277254.3441254455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2277254.3441254455</v>
      </c>
      <c r="J548" s="444">
        <f t="array" ref="J548">IFERROR(INDEX('Retirement Calculator'!K:K,MATCH('Lorri 401b'!N548,'Retirement Calculator'!A:A,0),0),0)</f>
        <v>20171.771259384055</v>
      </c>
      <c r="K548" s="444">
        <f t="shared" ca="1" si="53"/>
        <v>9404.5107202752552</v>
      </c>
      <c r="L548" s="444">
        <f t="shared" ca="1" si="54"/>
        <v>2266487.0835863366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2266487.0835863366</v>
      </c>
      <c r="J549" s="444">
        <f t="array" ref="J549">IFERROR(INDEX('Retirement Calculator'!K:K,MATCH('Lorri 401b'!N549,'Retirement Calculator'!A:A,0),0),0)</f>
        <v>20171.771259384055</v>
      </c>
      <c r="K549" s="444">
        <f t="shared" ca="1" si="53"/>
        <v>9359.647134695635</v>
      </c>
      <c r="L549" s="444">
        <f t="shared" ca="1" si="54"/>
        <v>2255674.959461648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2255674.959461648</v>
      </c>
      <c r="J550" s="444">
        <f t="array" ref="J550">IFERROR(INDEX('Retirement Calculator'!K:K,MATCH('Lorri 401b'!N550,'Retirement Calculator'!A:A,0),0),0)</f>
        <v>20171.771259384055</v>
      </c>
      <c r="K550" s="444">
        <f t="shared" ca="1" si="53"/>
        <v>9314.5966175094327</v>
      </c>
      <c r="L550" s="444">
        <f t="shared" ca="1" si="54"/>
        <v>2244817.7848197734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2244817.7848197734</v>
      </c>
      <c r="J551" s="444">
        <f t="array" ref="J551">IFERROR(INDEX('Retirement Calculator'!K:K,MATCH('Lorri 401b'!N551,'Retirement Calculator'!A:A,0),0),0)</f>
        <v>20171.771259384055</v>
      </c>
      <c r="K551" s="444">
        <f t="shared" ca="1" si="53"/>
        <v>9269.3583898349552</v>
      </c>
      <c r="L551" s="444">
        <f t="shared" ca="1" si="54"/>
        <v>2233915.371950224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2233915.371950224</v>
      </c>
      <c r="J552" s="444">
        <f t="array" ref="J552">IFERROR(INDEX('Retirement Calculator'!K:K,MATCH('Lorri 401b'!N552,'Retirement Calculator'!A:A,0),0),0)</f>
        <v>20171.771259384055</v>
      </c>
      <c r="K552" s="444">
        <f t="shared" ca="1" si="53"/>
        <v>9223.9316695451653</v>
      </c>
      <c r="L552" s="444">
        <f t="shared" ca="1" si="54"/>
        <v>2222967.5323603852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2222967.5323603852</v>
      </c>
      <c r="J553" s="444">
        <f t="array" ref="J553">IFERROR(INDEX('Retirement Calculator'!K:K,MATCH('Lorri 401b'!N553,'Retirement Calculator'!A:A,0),0),0)</f>
        <v>20171.771259384055</v>
      </c>
      <c r="K553" s="444">
        <f t="shared" ca="1" si="53"/>
        <v>9178.3156712541713</v>
      </c>
      <c r="L553" s="444">
        <f t="shared" ca="1" si="54"/>
        <v>2211974.0767722549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2211974.0767722549</v>
      </c>
      <c r="J554" s="444">
        <f t="array" ref="J554">IFERROR(INDEX('Retirement Calculator'!K:K,MATCH('Lorri 401b'!N554,'Retirement Calculator'!A:A,0),0),0)</f>
        <v>20171.771259384055</v>
      </c>
      <c r="K554" s="444">
        <f t="shared" ca="1" si="53"/>
        <v>9132.5096063036272</v>
      </c>
      <c r="L554" s="444">
        <f t="shared" ca="1" si="54"/>
        <v>2200934.8151191743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2200934.8151191743</v>
      </c>
      <c r="J555" s="444">
        <f t="array" ref="J555">IFERROR(INDEX('Retirement Calculator'!K:K,MATCH('Lorri 401b'!N555,'Retirement Calculator'!A:A,0),0),0)</f>
        <v>20171.771259384055</v>
      </c>
      <c r="K555" s="444">
        <f t="shared" ca="1" si="53"/>
        <v>9086.5126827491258</v>
      </c>
      <c r="L555" s="444">
        <f t="shared" ca="1" si="54"/>
        <v>2189849.556542539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2189849.556542539</v>
      </c>
      <c r="J556" s="444">
        <f t="array" ref="J556">IFERROR(INDEX('Retirement Calculator'!K:K,MATCH('Lorri 401b'!N556,'Retirement Calculator'!A:A,0),0),0)</f>
        <v>20171.771259384055</v>
      </c>
      <c r="K556" s="444">
        <f t="shared" ca="1" si="53"/>
        <v>9040.324105346479</v>
      </c>
      <c r="L556" s="444">
        <f t="shared" ca="1" si="54"/>
        <v>2178718.1093885014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2178718.1093885014</v>
      </c>
      <c r="J557" s="444">
        <f t="array" ref="J557">IFERROR(INDEX('Retirement Calculator'!K:K,MATCH('Lorri 401b'!N557,'Retirement Calculator'!A:A,0),0),0)</f>
        <v>20171.771259384055</v>
      </c>
      <c r="K557" s="444">
        <f t="shared" ca="1" si="53"/>
        <v>8993.9430755379872</v>
      </c>
      <c r="L557" s="444">
        <f t="shared" ca="1" si="54"/>
        <v>2167540.2812046553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2167540.2812046553</v>
      </c>
      <c r="J558" s="444">
        <f t="array" ref="J558">IFERROR(INDEX('Retirement Calculator'!K:K,MATCH('Lorri 401b'!N558,'Retirement Calculator'!A:A,0),0),0)</f>
        <v>20171.771259384055</v>
      </c>
      <c r="K558" s="444">
        <f t="shared" ca="1" si="53"/>
        <v>8947.3687914386301</v>
      </c>
      <c r="L558" s="444">
        <f t="shared" ca="1" si="54"/>
        <v>2156315.8787367097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2156315.8787367097</v>
      </c>
      <c r="J559" s="444">
        <f t="array" ref="J559">IFERROR(INDEX('Retirement Calculator'!K:K,MATCH('Lorri 401b'!N559,'Retirement Calculator'!A:A,0),0),0)</f>
        <v>20171.771259384055</v>
      </c>
      <c r="K559" s="444">
        <f t="shared" ca="1" si="53"/>
        <v>8900.6004478221894</v>
      </c>
      <c r="L559" s="444">
        <f t="shared" ca="1" si="54"/>
        <v>2145044.7079251478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2145044.7079251478</v>
      </c>
      <c r="J560" s="444">
        <f t="array" ref="J560">IFERROR(INDEX('Retirement Calculator'!K:K,MATCH('Lorri 401b'!N560,'Retirement Calculator'!A:A,0),0),0)</f>
        <v>20171.771259384055</v>
      </c>
      <c r="K560" s="444">
        <f t="shared" ca="1" si="53"/>
        <v>8853.6372361073481</v>
      </c>
      <c r="L560" s="444">
        <f t="shared" ca="1" si="54"/>
        <v>2133726.5739018708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2133726.5739018708</v>
      </c>
      <c r="J561" s="444">
        <f t="array" ref="J561">IFERROR(INDEX('Retirement Calculator'!K:K,MATCH('Lorri 401b'!N561,'Retirement Calculator'!A:A,0),0),0)</f>
        <v>20171.771259384055</v>
      </c>
      <c r="K561" s="444">
        <f t="shared" ca="1" si="53"/>
        <v>8806.4783443436936</v>
      </c>
      <c r="L561" s="444">
        <f t="shared" ca="1" si="54"/>
        <v>2122361.2809868301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2122361.2809868301</v>
      </c>
      <c r="J562" s="444">
        <f t="array" ref="J562">IFERROR(INDEX('Retirement Calculator'!K:K,MATCH('Lorri 401b'!N562,'Retirement Calculator'!A:A,0),0),0)</f>
        <v>20171.771259384055</v>
      </c>
      <c r="K562" s="444">
        <f t="shared" ca="1" si="53"/>
        <v>8759.122957197691</v>
      </c>
      <c r="L562" s="444">
        <f t="shared" ca="1" si="54"/>
        <v>2110948.6326846434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2110948.6326846434</v>
      </c>
      <c r="J563" s="444">
        <f t="array" ref="J563">IFERROR(INDEX('Retirement Calculator'!K:K,MATCH('Lorri 401b'!N563,'Retirement Calculator'!A:A,0),0),0)</f>
        <v>20171.771259384055</v>
      </c>
      <c r="K563" s="444">
        <f t="shared" ca="1" si="53"/>
        <v>8711.5702559385809</v>
      </c>
      <c r="L563" s="444">
        <f t="shared" ca="1" si="54"/>
        <v>2099488.4316811981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2099488.4316811981</v>
      </c>
      <c r="J564" s="444">
        <f t="array" ref="J564">IFERROR(INDEX('Retirement Calculator'!K:K,MATCH('Lorri 401b'!N564,'Retirement Calculator'!A:A,0),0),0)</f>
        <v>20171.771259384055</v>
      </c>
      <c r="K564" s="444">
        <f t="shared" ca="1" si="53"/>
        <v>8663.8194184242257</v>
      </c>
      <c r="L564" s="444">
        <f t="shared" ca="1" si="54"/>
        <v>2087980.4798402383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2087980.4798402383</v>
      </c>
      <c r="J565" s="444">
        <f t="array" ref="J565">IFERROR(INDEX('Retirement Calculator'!K:K,MATCH('Lorri 401b'!N565,'Retirement Calculator'!A:A,0),0),0)</f>
        <v>20171.771259384055</v>
      </c>
      <c r="K565" s="444">
        <f t="shared" ca="1" si="53"/>
        <v>8615.8696190868923</v>
      </c>
      <c r="L565" s="444">
        <f t="shared" ca="1" si="54"/>
        <v>2076424.5781999412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2076424.5781999412</v>
      </c>
      <c r="J566" s="444">
        <f t="array" ref="J566">IFERROR(INDEX('Retirement Calculator'!K:K,MATCH('Lorri 401b'!N566,'Retirement Calculator'!A:A,0),0),0)</f>
        <v>20171.771259384055</v>
      </c>
      <c r="K566" s="444">
        <f t="shared" ca="1" si="53"/>
        <v>8567.7200289189877</v>
      </c>
      <c r="L566" s="444">
        <f t="shared" ca="1" si="54"/>
        <v>2064820.5269694761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2064820.5269694761</v>
      </c>
      <c r="J567" s="444">
        <f t="array" ref="J567">IFERROR(INDEX('Retirement Calculator'!K:K,MATCH('Lorri 401b'!N567,'Retirement Calculator'!A:A,0),0),0)</f>
        <v>20171.771259384055</v>
      </c>
      <c r="K567" s="444">
        <f t="shared" ca="1" si="53"/>
        <v>8519.3698154587164</v>
      </c>
      <c r="L567" s="444">
        <f t="shared" ca="1" si="54"/>
        <v>2053168.1255255509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2053168.1255255509</v>
      </c>
      <c r="J568" s="444">
        <f t="array" ref="J568">IFERROR(INDEX('Retirement Calculator'!K:K,MATCH('Lorri 401b'!N568,'Retirement Calculator'!A:A,0),0),0)</f>
        <v>20171.771259384055</v>
      </c>
      <c r="K568" s="444">
        <f t="shared" ca="1" si="53"/>
        <v>8470.8181427756954</v>
      </c>
      <c r="L568" s="444">
        <f t="shared" ca="1" si="54"/>
        <v>2041467.1724089426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2041467.1724089426</v>
      </c>
      <c r="J569" s="444">
        <f t="array" ref="J569">IFERROR(INDEX('Retirement Calculator'!K:K,MATCH('Lorri 401b'!N569,'Retirement Calculator'!A:A,0),0),0)</f>
        <v>20171.771259384055</v>
      </c>
      <c r="K569" s="444">
        <f t="shared" ca="1" si="53"/>
        <v>8422.0641714564954</v>
      </c>
      <c r="L569" s="444">
        <f t="shared" ca="1" si="54"/>
        <v>2029717.4653210151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2029717.4653210151</v>
      </c>
      <c r="J570" s="444">
        <f t="array" ref="J570">IFERROR(INDEX('Retirement Calculator'!K:K,MATCH('Lorri 401b'!N570,'Retirement Calculator'!A:A,0),0),0)</f>
        <v>20171.771259384055</v>
      </c>
      <c r="K570" s="444">
        <f t="shared" ca="1" si="53"/>
        <v>8373.1070585901289</v>
      </c>
      <c r="L570" s="444">
        <f t="shared" ca="1" si="54"/>
        <v>2017918.8011202211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2017918.8011202211</v>
      </c>
      <c r="J571" s="444">
        <f t="array" ref="J571">IFERROR(INDEX('Retirement Calculator'!K:K,MATCH('Lorri 401b'!N571,'Retirement Calculator'!A:A,0),0),0)</f>
        <v>20171.771259384055</v>
      </c>
      <c r="K571" s="444">
        <f t="shared" ca="1" si="53"/>
        <v>8323.9459577534872</v>
      </c>
      <c r="L571" s="444">
        <f t="shared" ca="1" si="54"/>
        <v>2006070.9758185907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2006070.9758185907</v>
      </c>
      <c r="J572" s="444">
        <f t="array" ref="J572">IFERROR(INDEX('Retirement Calculator'!K:K,MATCH('Lorri 401b'!N572,'Retirement Calculator'!A:A,0),0),0)</f>
        <v>20171.771259384055</v>
      </c>
      <c r="K572" s="444">
        <f t="shared" ca="1" si="53"/>
        <v>8274.580018996694</v>
      </c>
      <c r="L572" s="444">
        <f t="shared" ca="1" si="54"/>
        <v>1994173.7845782035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1994173.7845782035</v>
      </c>
      <c r="J573" s="444">
        <f t="array" ref="J573">IFERROR(INDEX('Retirement Calculator'!K:K,MATCH('Lorri 401b'!N573,'Retirement Calculator'!A:A,0),0),0)</f>
        <v>20171.771259384055</v>
      </c>
      <c r="K573" s="444">
        <f t="shared" ca="1" si="53"/>
        <v>8225.0083888284153</v>
      </c>
      <c r="L573" s="444">
        <f t="shared" ca="1" si="54"/>
        <v>1982227.0217076479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1982227.0217076479</v>
      </c>
      <c r="J574" s="444">
        <f t="array" ref="J574">IFERROR(INDEX('Retirement Calculator'!K:K,MATCH('Lorri 401b'!N574,'Retirement Calculator'!A:A,0),0),0)</f>
        <v>20171.771259384055</v>
      </c>
      <c r="K574" s="444">
        <f t="shared" ca="1" si="53"/>
        <v>8175.2302102010999</v>
      </c>
      <c r="L574" s="444">
        <f t="shared" ca="1" si="54"/>
        <v>1970230.4806584651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1970230.4806584651</v>
      </c>
      <c r="J575" s="444">
        <f t="array" ref="J575">IFERROR(INDEX('Retirement Calculator'!K:K,MATCH('Lorri 401b'!N575,'Retirement Calculator'!A:A,0),0),0)</f>
        <v>20171.771259384055</v>
      </c>
      <c r="K575" s="444">
        <f t="shared" ca="1" si="53"/>
        <v>8125.2446224961714</v>
      </c>
      <c r="L575" s="444">
        <f t="shared" ca="1" si="54"/>
        <v>1958183.9540215773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1958183.9540215773</v>
      </c>
      <c r="J576" s="444">
        <f t="array" ref="J576">IFERROR(INDEX('Retirement Calculator'!K:K,MATCH('Lorri 401b'!N576,'Retirement Calculator'!A:A,0),0),0)</f>
        <v>20171.771259384055</v>
      </c>
      <c r="K576" s="444">
        <f t="shared" ca="1" si="53"/>
        <v>8075.0507615091383</v>
      </c>
      <c r="L576" s="444">
        <f t="shared" ca="1" si="54"/>
        <v>1946087.2335237025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1946087.2335237025</v>
      </c>
      <c r="J577" s="444">
        <f t="array" ref="J577">IFERROR(INDEX('Retirement Calculator'!K:K,MATCH('Lorri 401b'!N577,'Retirement Calculator'!A:A,0),0),0)</f>
        <v>20171.771259384055</v>
      </c>
      <c r="K577" s="444">
        <f t="shared" ca="1" si="53"/>
        <v>8024.6477594346607</v>
      </c>
      <c r="L577" s="444">
        <f t="shared" ca="1" si="54"/>
        <v>1933940.1100237533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1933940.1100237533</v>
      </c>
      <c r="J578" s="444">
        <f t="array" ref="J578">IFERROR(INDEX('Retirement Calculator'!K:K,MATCH('Lorri 401b'!N578,'Retirement Calculator'!A:A,0),0),0)</f>
        <v>20171.771259384055</v>
      </c>
      <c r="K578" s="444">
        <f t="shared" ca="1" si="53"/>
        <v>7974.0347448515377</v>
      </c>
      <c r="L578" s="444">
        <f t="shared" ca="1" si="54"/>
        <v>1921742.3735092208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1921742.3735092208</v>
      </c>
      <c r="J579" s="444">
        <f t="array" ref="J579">IFERROR(INDEX('Retirement Calculator'!K:K,MATCH('Lorri 401b'!N579,'Retirement Calculator'!A:A,0),0),0)</f>
        <v>20171.771259384055</v>
      </c>
      <c r="K579" s="444">
        <f t="shared" ca="1" si="53"/>
        <v>7923.2108427076537</v>
      </c>
      <c r="L579" s="444">
        <f t="shared" ca="1" si="54"/>
        <v>1909493.8130925444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1909493.8130925444</v>
      </c>
      <c r="J580" s="444">
        <f t="array" ref="J580">IFERROR(INDEX('Retirement Calculator'!K:K,MATCH('Lorri 401b'!N580,'Retirement Calculator'!A:A,0),0),0)</f>
        <v>20171.771259384055</v>
      </c>
      <c r="K580" s="444">
        <f t="shared" ca="1" si="53"/>
        <v>7872.1751743048353</v>
      </c>
      <c r="L580" s="444">
        <f t="shared" ca="1" si="54"/>
        <v>1897194.2170074652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1897194.2170074652</v>
      </c>
      <c r="J581" s="444">
        <f t="array" ref="J581">IFERROR(INDEX('Retirement Calculator'!K:K,MATCH('Lorri 401b'!N581,'Retirement Calculator'!A:A,0),0),0)</f>
        <v>20171.771259384055</v>
      </c>
      <c r="K581" s="444">
        <f t="shared" ca="1" si="53"/>
        <v>7820.9268572836709</v>
      </c>
      <c r="L581" s="444">
        <f t="shared" ca="1" si="54"/>
        <v>1884843.3726053648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1884843.3726053648</v>
      </c>
      <c r="J582" s="444">
        <f t="array" ref="J582">IFERROR(INDEX('Retirement Calculator'!K:K,MATCH('Lorri 401b'!N582,'Retirement Calculator'!A:A,0),0),0)</f>
        <v>20171.771259384055</v>
      </c>
      <c r="K582" s="444">
        <f t="shared" ca="1" si="53"/>
        <v>7769.4650056082519</v>
      </c>
      <c r="L582" s="444">
        <f t="shared" ca="1" si="54"/>
        <v>1872441.066351589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1872441.066351589</v>
      </c>
      <c r="J583" s="444">
        <f t="array" ref="J583">IFERROR(INDEX('Retirement Calculator'!K:K,MATCH('Lorri 401b'!N583,'Retirement Calculator'!A:A,0),0),0)</f>
        <v>20171.771259384055</v>
      </c>
      <c r="K583" s="444">
        <f t="shared" ca="1" si="53"/>
        <v>7717.7887295508544</v>
      </c>
      <c r="L583" s="444">
        <f t="shared" ca="1" si="54"/>
        <v>1859987.0838217558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1859987.0838217558</v>
      </c>
      <c r="J584" s="444">
        <f t="array" ref="J584">IFERROR(INDEX('Retirement Calculator'!K:K,MATCH('Lorri 401b'!N584,'Retirement Calculator'!A:A,0),0),0)</f>
        <v>20171.771259384055</v>
      </c>
      <c r="K584" s="444">
        <f t="shared" ca="1" si="53"/>
        <v>7665.8971356765505</v>
      </c>
      <c r="L584" s="444">
        <f t="shared" ca="1" si="54"/>
        <v>1847481.2096980484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1847481.2096980484</v>
      </c>
      <c r="J585" s="444">
        <f t="array" ref="J585">IFERROR(INDEX('Retirement Calculator'!K:K,MATCH('Lorri 401b'!N585,'Retirement Calculator'!A:A,0),0),0)</f>
        <v>20171.771259384055</v>
      </c>
      <c r="K585" s="444">
        <f t="shared" ca="1" si="53"/>
        <v>7613.7893268277685</v>
      </c>
      <c r="L585" s="444">
        <f t="shared" ca="1" si="54"/>
        <v>1834923.2277654922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1834923.2277654922</v>
      </c>
      <c r="J586" s="444">
        <f t="array" ref="J586">IFERROR(INDEX('Retirement Calculator'!K:K,MATCH('Lorri 401b'!N586,'Retirement Calculator'!A:A,0),0),0)</f>
        <v>20171.771259384055</v>
      </c>
      <c r="K586" s="444">
        <f t="shared" ca="1" si="53"/>
        <v>7561.4644021087843</v>
      </c>
      <c r="L586" s="444">
        <f t="shared" ca="1" si="54"/>
        <v>1822312.9209082169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1822312.9209082169</v>
      </c>
      <c r="J587" s="444">
        <f t="array" ref="J587">IFERROR(INDEX('Retirement Calculator'!K:K,MATCH('Lorri 401b'!N587,'Retirement Calculator'!A:A,0),0),0)</f>
        <v>20171.771259384055</v>
      </c>
      <c r="K587" s="444">
        <f t="shared" ca="1" si="53"/>
        <v>7508.9214568701364</v>
      </c>
      <c r="L587" s="444">
        <f t="shared" ca="1" si="54"/>
        <v>1809650.071105703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1809650.071105703</v>
      </c>
      <c r="J588" s="444">
        <f t="array" ref="J588">IFERROR(INDEX('Retirement Calculator'!K:K,MATCH('Lorri 401b'!N588,'Retirement Calculator'!A:A,0),0),0)</f>
        <v>20171.771259384055</v>
      </c>
      <c r="K588" s="444">
        <f t="shared" ca="1" si="53"/>
        <v>7456.1595826929961</v>
      </c>
      <c r="L588" s="444">
        <f t="shared" ca="1" si="54"/>
        <v>1796934.4594290119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1796934.4594290119</v>
      </c>
      <c r="J589" s="444">
        <f t="array" ref="J589">IFERROR(INDEX('Retirement Calculator'!K:K,MATCH('Lorri 401b'!N589,'Retirement Calculator'!A:A,0),0),0)</f>
        <v>20171.771259384055</v>
      </c>
      <c r="K589" s="444">
        <f t="shared" ca="1" si="53"/>
        <v>7403.1778673734498</v>
      </c>
      <c r="L589" s="444">
        <f t="shared" ca="1" si="54"/>
        <v>1784165.8660370014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1784165.8660370014</v>
      </c>
      <c r="J590" s="444">
        <f t="array" ref="J590">IFERROR(INDEX('Retirement Calculator'!K:K,MATCH('Lorri 401b'!N590,'Retirement Calculator'!A:A,0),0),0)</f>
        <v>20171.771259384055</v>
      </c>
      <c r="K590" s="444">
        <f t="shared" ca="1" si="53"/>
        <v>7349.975394906739</v>
      </c>
      <c r="L590" s="444">
        <f t="shared" ca="1" si="54"/>
        <v>1771344.0701725241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1771344.0701725241</v>
      </c>
      <c r="J591" s="444">
        <f t="array" ref="J591">IFERROR(INDEX('Retirement Calculator'!K:K,MATCH('Lorri 401b'!N591,'Retirement Calculator'!A:A,0),0),0)</f>
        <v>20171.771259384055</v>
      </c>
      <c r="K591" s="444">
        <f t="shared" ca="1" si="53"/>
        <v>7296.5512454714162</v>
      </c>
      <c r="L591" s="444">
        <f t="shared" ca="1" si="54"/>
        <v>1758468.8501586115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1758468.8501586115</v>
      </c>
      <c r="J592" s="444">
        <f t="array" ref="J592">IFERROR(INDEX('Retirement Calculator'!K:K,MATCH('Lorri 401b'!N592,'Retirement Calculator'!A:A,0),0),0)</f>
        <v>20171.771259384055</v>
      </c>
      <c r="K592" s="444">
        <f t="shared" ca="1" si="53"/>
        <v>7242.9044954134479</v>
      </c>
      <c r="L592" s="444">
        <f t="shared" ca="1" si="54"/>
        <v>1745539.983394641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1745539.983394641</v>
      </c>
      <c r="J593" s="444">
        <f t="array" ref="J593">IFERROR(INDEX('Retirement Calculator'!K:K,MATCH('Lorri 401b'!N593,'Retirement Calculator'!A:A,0),0),0)</f>
        <v>20171.771259384055</v>
      </c>
      <c r="K593" s="444">
        <f t="shared" ca="1" si="53"/>
        <v>7189.0342172302371</v>
      </c>
      <c r="L593" s="444">
        <f t="shared" ca="1" si="54"/>
        <v>1732557.2463524872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1732557.2463524872</v>
      </c>
      <c r="J594" s="444">
        <f t="array" ref="J594">IFERROR(INDEX('Retirement Calculator'!K:K,MATCH('Lorri 401b'!N594,'Retirement Calculator'!A:A,0),0),0)</f>
        <v>20171.771259384055</v>
      </c>
      <c r="K594" s="444">
        <f t="shared" ca="1" si="53"/>
        <v>7134.9394795545968</v>
      </c>
      <c r="L594" s="444">
        <f t="shared" ca="1" si="54"/>
        <v>1719520.4145726578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1719520.4145726578</v>
      </c>
      <c r="J595" s="444">
        <f t="array" ref="J595">IFERROR(INDEX('Retirement Calculator'!K:K,MATCH('Lorri 401b'!N595,'Retirement Calculator'!A:A,0),0),0)</f>
        <v>20171.771259384055</v>
      </c>
      <c r="K595" s="444">
        <f t="shared" ca="1" si="53"/>
        <v>7080.6193471386414</v>
      </c>
      <c r="L595" s="444">
        <f t="shared" ca="1" si="54"/>
        <v>1706429.2626604124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1706429.2626604124</v>
      </c>
      <c r="J596" s="444">
        <f t="array" ref="J596">IFERROR(INDEX('Retirement Calculator'!K:K,MATCH('Lorri 401b'!N596,'Retirement Calculator'!A:A,0),0),0)</f>
        <v>20171.771259384055</v>
      </c>
      <c r="K596" s="444">
        <f t="shared" ca="1" si="53"/>
        <v>7026.072880837618</v>
      </c>
      <c r="L596" s="444">
        <f t="shared" ca="1" si="54"/>
        <v>1693283.564281866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1693283.564281866</v>
      </c>
      <c r="J597" s="444">
        <f t="array" ref="J597">IFERROR(INDEX('Retirement Calculator'!K:K,MATCH('Lorri 401b'!N597,'Retirement Calculator'!A:A,0),0),0)</f>
        <v>20171.771259384055</v>
      </c>
      <c r="K597" s="444">
        <f t="shared" ca="1" si="53"/>
        <v>6971.2991375936745</v>
      </c>
      <c r="L597" s="444">
        <f t="shared" ca="1" si="54"/>
        <v>1680083.0921600757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1680083.0921600757</v>
      </c>
      <c r="J598" s="444">
        <f t="array" ref="J598">IFERROR(INDEX('Retirement Calculator'!K:K,MATCH('Lorri 401b'!N598,'Retirement Calculator'!A:A,0),0),0)</f>
        <v>20171.771259384055</v>
      </c>
      <c r="K598" s="444">
        <f t="shared" ca="1" si="53"/>
        <v>6916.2971704195488</v>
      </c>
      <c r="L598" s="444">
        <f t="shared" ca="1" si="54"/>
        <v>1666827.6180711112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1666827.6180711112</v>
      </c>
      <c r="J599" s="444">
        <f t="array" ref="J599">IFERROR(INDEX('Retirement Calculator'!K:K,MATCH('Lorri 401b'!N599,'Retirement Calculator'!A:A,0),0),0)</f>
        <v>20171.771259384055</v>
      </c>
      <c r="K599" s="444">
        <f t="shared" ca="1" si="53"/>
        <v>6861.0660283821962</v>
      </c>
      <c r="L599" s="444">
        <f t="shared" ca="1" si="54"/>
        <v>1653516.9128401093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1653516.9128401093</v>
      </c>
      <c r="J600" s="444">
        <f t="array" ref="J600">IFERROR(INDEX('Retirement Calculator'!K:K,MATCH('Lorri 401b'!N600,'Retirement Calculator'!A:A,0),0),0)</f>
        <v>20171.771259384055</v>
      </c>
      <c r="K600" s="444">
        <f t="shared" ca="1" si="53"/>
        <v>6805.6047565863555</v>
      </c>
      <c r="L600" s="444">
        <f t="shared" ca="1" si="54"/>
        <v>1640150.7463373116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1640150.7463373116</v>
      </c>
      <c r="J601" s="444">
        <f t="array" ref="J601">IFERROR(INDEX('Retirement Calculator'!K:K,MATCH('Lorri 401b'!N601,'Retirement Calculator'!A:A,0),0),0)</f>
        <v>20171.771259384055</v>
      </c>
      <c r="K601" s="444">
        <f t="shared" ca="1" si="53"/>
        <v>6749.9123961580317</v>
      </c>
      <c r="L601" s="444">
        <f t="shared" ca="1" si="54"/>
        <v>1626728.8874740857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1626728.8874740857</v>
      </c>
      <c r="J602" s="444">
        <f t="array" ref="J602">IFERROR(INDEX('Retirement Calculator'!K:K,MATCH('Lorri 401b'!N602,'Retirement Calculator'!A:A,0),0),0)</f>
        <v>20171.771259384055</v>
      </c>
      <c r="K602" s="444">
        <f t="shared" ca="1" si="53"/>
        <v>6693.9879842279233</v>
      </c>
      <c r="L602" s="444">
        <f t="shared" ca="1" si="54"/>
        <v>1613251.1041989296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1613251.1041989296</v>
      </c>
      <c r="J603" s="444">
        <f t="array" ref="J603">IFERROR(INDEX('Retirement Calculator'!K:K,MATCH('Lorri 401b'!N603,'Retirement Calculator'!A:A,0),0),0)</f>
        <v>20171.771259384055</v>
      </c>
      <c r="K603" s="444">
        <f t="shared" ca="1" si="53"/>
        <v>6637.8305539147732</v>
      </c>
      <c r="L603" s="444">
        <f t="shared" ca="1" si="54"/>
        <v>1599717.1634934605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1599717.1634934605</v>
      </c>
      <c r="J604" s="444">
        <f t="array" ref="J604">IFERROR(INDEX('Retirement Calculator'!K:K,MATCH('Lorri 401b'!N604,'Retirement Calculator'!A:A,0),0),0)</f>
        <v>20171.771259384055</v>
      </c>
      <c r="K604" s="444">
        <f t="shared" ca="1" si="53"/>
        <v>6581.4391343086518</v>
      </c>
      <c r="L604" s="444">
        <f t="shared" ca="1" si="54"/>
        <v>1586126.8313683851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1586126.8313683851</v>
      </c>
      <c r="J605" s="444">
        <f t="array" ref="J605">IFERROR(INDEX('Retirement Calculator'!K:K,MATCH('Lorri 401b'!N605,'Retirement Calculator'!A:A,0),0),0)</f>
        <v>20171.771259384055</v>
      </c>
      <c r="K605" s="444">
        <f t="shared" ca="1" si="53"/>
        <v>6524.8127504541717</v>
      </c>
      <c r="L605" s="444">
        <f t="shared" ca="1" si="54"/>
        <v>1572479.8728594552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1572479.8728594552</v>
      </c>
      <c r="J606" s="444">
        <f t="array" ref="J606">IFERROR(INDEX('Retirement Calculator'!K:K,MATCH('Lorri 401b'!N606,'Retirement Calculator'!A:A,0),0),0)</f>
        <v>20171.771259384055</v>
      </c>
      <c r="K606" s="444">
        <f t="shared" ca="1" si="53"/>
        <v>6467.9504233336302</v>
      </c>
      <c r="L606" s="444">
        <f t="shared" ca="1" si="54"/>
        <v>1558776.0520234047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1558776.0520234047</v>
      </c>
      <c r="J607" s="444">
        <f t="array" ref="J607">IFERROR(INDEX('Retirement Calculator'!K:K,MATCH('Lorri 401b'!N607,'Retirement Calculator'!A:A,0),0),0)</f>
        <v>20171.771259384055</v>
      </c>
      <c r="K607" s="444">
        <f t="shared" ca="1" si="53"/>
        <v>6410.8511698500861</v>
      </c>
      <c r="L607" s="444">
        <f t="shared" ca="1" si="54"/>
        <v>1545015.1319338707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1545015.1319338707</v>
      </c>
      <c r="J608" s="444">
        <f t="array" ref="J608">IFERROR(INDEX('Retirement Calculator'!K:K,MATCH('Lorri 401b'!N608,'Retirement Calculator'!A:A,0),0),0)</f>
        <v>20171.771259384055</v>
      </c>
      <c r="K608" s="444">
        <f t="shared" ca="1" si="53"/>
        <v>6353.5140028103615</v>
      </c>
      <c r="L608" s="444">
        <f t="shared" ca="1" si="54"/>
        <v>1531196.8746772972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1531196.8746772972</v>
      </c>
      <c r="J609" s="444">
        <f t="array" ref="J609">IFERROR(INDEX('Retirement Calculator'!K:K,MATCH('Lorri 401b'!N609,'Retirement Calculator'!A:A,0),0),0)</f>
        <v>20171.771259384055</v>
      </c>
      <c r="K609" s="444">
        <f t="shared" ca="1" si="53"/>
        <v>6295.9379309079713</v>
      </c>
      <c r="L609" s="444">
        <f t="shared" ca="1" si="54"/>
        <v>1517321.0413488213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1517321.0413488213</v>
      </c>
      <c r="J610" s="444">
        <f t="array" ref="J610">IFERROR(INDEX('Retirement Calculator'!K:K,MATCH('Lorri 401b'!N610,'Retirement Calculator'!A:A,0),0),0)</f>
        <v>20171.771259384055</v>
      </c>
      <c r="K610" s="444">
        <f t="shared" ca="1" si="53"/>
        <v>6238.1219587059886</v>
      </c>
      <c r="L610" s="444">
        <f t="shared" ca="1" si="54"/>
        <v>1503387.3920481433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1503387.3920481433</v>
      </c>
      <c r="J611" s="444">
        <f t="array" ref="J611">IFERROR(INDEX('Retirement Calculator'!K:K,MATCH('Lorri 401b'!N611,'Retirement Calculator'!A:A,0),0),0)</f>
        <v>20171.771259384055</v>
      </c>
      <c r="K611" s="444">
        <f t="shared" ca="1" si="53"/>
        <v>6180.0650866198303</v>
      </c>
      <c r="L611" s="444">
        <f t="shared" ca="1" si="54"/>
        <v>1489395.6858753792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1489395.6858753792</v>
      </c>
      <c r="J612" s="444">
        <f t="array" ref="J612">IFERROR(INDEX('Retirement Calculator'!K:K,MATCH('Lorri 401b'!N612,'Retirement Calculator'!A:A,0),0),0)</f>
        <v>20171.771259384055</v>
      </c>
      <c r="K612" s="444">
        <f t="shared" ca="1" si="53"/>
        <v>6121.7663108999805</v>
      </c>
      <c r="L612" s="444">
        <f t="shared" ca="1" si="54"/>
        <v>1475345.6809268952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1475345.6809268952</v>
      </c>
      <c r="J613" s="444">
        <f t="array" ref="J613">IFERROR(INDEX('Retirement Calculator'!K:K,MATCH('Lorri 401b'!N613,'Retirement Calculator'!A:A,0),0),0)</f>
        <v>20171.771259384055</v>
      </c>
      <c r="K613" s="444">
        <f t="shared" ca="1" si="53"/>
        <v>6063.2246236146302</v>
      </c>
      <c r="L613" s="444">
        <f t="shared" ca="1" si="54"/>
        <v>1461237.1342911259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1461237.1342911259</v>
      </c>
      <c r="J614" s="444">
        <f t="array" ref="J614">IFERROR(INDEX('Retirement Calculator'!K:K,MATCH('Lorri 401b'!N614,'Retirement Calculator'!A:A,0),0),0)</f>
        <v>20171.771259384055</v>
      </c>
      <c r="K614" s="444">
        <f t="shared" ca="1" si="53"/>
        <v>6004.4390126322578</v>
      </c>
      <c r="L614" s="444">
        <f t="shared" ca="1" si="54"/>
        <v>1447069.8020443742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1447069.8020443742</v>
      </c>
      <c r="J615" s="444">
        <f t="array" ref="J615">IFERROR(INDEX('Retirement Calculator'!K:K,MATCH('Lorri 401b'!N615,'Retirement Calculator'!A:A,0),0),0)</f>
        <v>20171.771259384055</v>
      </c>
      <c r="K615" s="444">
        <f t="shared" ca="1" si="53"/>
        <v>5945.4084616041255</v>
      </c>
      <c r="L615" s="444">
        <f t="shared" ca="1" si="54"/>
        <v>1432843.4392465942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1432843.4392465942</v>
      </c>
      <c r="J616" s="444">
        <f t="array" ref="J616">IFERROR(INDEX('Retirement Calculator'!K:K,MATCH('Lorri 401b'!N616,'Retirement Calculator'!A:A,0),0),0)</f>
        <v>20171.771259384055</v>
      </c>
      <c r="K616" s="444">
        <f t="shared" ca="1" si="53"/>
        <v>5886.131949946709</v>
      </c>
      <c r="L616" s="444">
        <f t="shared" ca="1" si="54"/>
        <v>1418557.799937157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1418557.799937157</v>
      </c>
      <c r="J617" s="444">
        <f t="array" ref="J617">IFERROR(INDEX('Retirement Calculator'!K:K,MATCH('Lorri 401b'!N617,'Retirement Calculator'!A:A,0),0),0)</f>
        <v>20171.771259384055</v>
      </c>
      <c r="K617" s="444">
        <f t="shared" ca="1" si="53"/>
        <v>5826.6084528240535</v>
      </c>
      <c r="L617" s="444">
        <f t="shared" ca="1" si="54"/>
        <v>1404212.6371305969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1404212.6371305969</v>
      </c>
      <c r="J618" s="444">
        <f t="array" ref="J618">IFERROR(INDEX('Retirement Calculator'!K:K,MATCH('Lorri 401b'!N618,'Retirement Calculator'!A:A,0),0),0)</f>
        <v>20171.771259384055</v>
      </c>
      <c r="K618" s="444">
        <f t="shared" ca="1" si="53"/>
        <v>5766.8369411300537</v>
      </c>
      <c r="L618" s="444">
        <f t="shared" ca="1" si="54"/>
        <v>1389807.7028123429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1389807.7028123429</v>
      </c>
      <c r="J619" s="444">
        <f t="array" ref="J619">IFERROR(INDEX('Retirement Calculator'!K:K,MATCH('Lorri 401b'!N619,'Retirement Calculator'!A:A,0),0),0)</f>
        <v>20171.771259384055</v>
      </c>
      <c r="K619" s="444">
        <f t="shared" ca="1" si="53"/>
        <v>5706.8163814706622</v>
      </c>
      <c r="L619" s="444">
        <f t="shared" ca="1" si="54"/>
        <v>1375342.7479344297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1375342.7479344297</v>
      </c>
      <c r="J620" s="444">
        <f t="array" ref="J620">IFERROR(INDEX('Retirement Calculator'!K:K,MATCH('Lorri 401b'!N620,'Retirement Calculator'!A:A,0),0),0)</f>
        <v>20171.771259384055</v>
      </c>
      <c r="K620" s="444">
        <f t="shared" ca="1" si="53"/>
        <v>5646.545736146024</v>
      </c>
      <c r="L620" s="444">
        <f t="shared" ca="1" si="54"/>
        <v>1360817.5224111916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1360817.5224111916</v>
      </c>
      <c r="J621" s="444">
        <f t="array" ref="J621">IFERROR(INDEX('Retirement Calculator'!K:K,MATCH('Lorri 401b'!N621,'Retirement Calculator'!A:A,0),0),0)</f>
        <v>20171.771259384055</v>
      </c>
      <c r="K621" s="444">
        <f t="shared" ca="1" si="53"/>
        <v>5586.0239631325312</v>
      </c>
      <c r="L621" s="444">
        <f t="shared" ca="1" si="54"/>
        <v>1346231.7751149402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1346231.7751149402</v>
      </c>
      <c r="J622" s="444">
        <f t="array" ref="J622">IFERROR(INDEX('Retirement Calculator'!K:K,MATCH('Lorri 401b'!N622,'Retirement Calculator'!A:A,0),0),0)</f>
        <v>20171.771259384055</v>
      </c>
      <c r="K622" s="444">
        <f t="shared" ca="1" si="53"/>
        <v>5525.2500160648178</v>
      </c>
      <c r="L622" s="444">
        <f t="shared" ca="1" si="54"/>
        <v>1331585.2538716211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1331585.2538716211</v>
      </c>
      <c r="J623" s="444">
        <f t="array" ref="J623">IFERROR(INDEX('Retirement Calculator'!K:K,MATCH('Lorri 401b'!N623,'Retirement Calculator'!A:A,0),0),0)</f>
        <v>20171.771259384055</v>
      </c>
      <c r="K623" s="444">
        <f t="shared" ca="1" si="53"/>
        <v>5464.2228442176547</v>
      </c>
      <c r="L623" s="444">
        <f t="shared" ca="1" si="54"/>
        <v>1316877.7054564548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1316877.7054564548</v>
      </c>
      <c r="J624" s="444">
        <f t="array" ref="J624">IFERROR(INDEX('Retirement Calculator'!K:K,MATCH('Lorri 401b'!N624,'Retirement Calculator'!A:A,0),0),0)</f>
        <v>20171.771259384055</v>
      </c>
      <c r="K624" s="444">
        <f t="shared" ca="1" si="53"/>
        <v>5402.9413924877945</v>
      </c>
      <c r="L624" s="444">
        <f t="shared" ca="1" si="54"/>
        <v>1302108.8755895586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1302108.8755895586</v>
      </c>
      <c r="J625" s="444">
        <f t="array" ref="J625">IFERROR(INDEX('Retirement Calculator'!K:K,MATCH('Lorri 401b'!N625,'Retirement Calculator'!A:A,0),0),0)</f>
        <v>20171.771259384055</v>
      </c>
      <c r="K625" s="444">
        <f t="shared" ca="1" si="53"/>
        <v>5341.4046013757279</v>
      </c>
      <c r="L625" s="444">
        <f t="shared" ca="1" si="54"/>
        <v>1287278.5089315504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1287278.5089315504</v>
      </c>
      <c r="J626" s="444">
        <f t="array" ref="J626">IFERROR(INDEX('Retirement Calculator'!K:K,MATCH('Lorri 401b'!N626,'Retirement Calculator'!A:A,0),0),0)</f>
        <v>20171.771259384055</v>
      </c>
      <c r="K626" s="444">
        <f t="shared" ca="1" si="53"/>
        <v>5279.6114069673604</v>
      </c>
      <c r="L626" s="444">
        <f t="shared" ca="1" si="54"/>
        <v>1272386.3490791337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1272386.3490791337</v>
      </c>
      <c r="J627" s="444">
        <f t="array" ref="J627">IFERROR(INDEX('Retirement Calculator'!K:K,MATCH('Lorri 401b'!N627,'Retirement Calculator'!A:A,0),0),0)</f>
        <v>20171.771259384055</v>
      </c>
      <c r="K627" s="444">
        <f t="shared" ca="1" si="53"/>
        <v>5217.5607409156237</v>
      </c>
      <c r="L627" s="444">
        <f t="shared" ca="1" si="54"/>
        <v>1257432.1385606653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1257432.1385606653</v>
      </c>
      <c r="J628" s="444">
        <f t="array" ref="J628">IFERROR(INDEX('Retirement Calculator'!K:K,MATCH('Lorri 401b'!N628,'Retirement Calculator'!A:A,0),0),0)</f>
        <v>20171.771259384055</v>
      </c>
      <c r="K628" s="444">
        <f t="shared" ca="1" si="53"/>
        <v>5155.2515304220051</v>
      </c>
      <c r="L628" s="444">
        <f t="shared" ca="1" si="54"/>
        <v>1242415.6188317032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1242415.6188317032</v>
      </c>
      <c r="J629" s="444">
        <f t="array" ref="J629">IFERROR(INDEX('Retirement Calculator'!K:K,MATCH('Lorri 401b'!N629,'Retirement Calculator'!A:A,0),0),0)</f>
        <v>20171.771259384055</v>
      </c>
      <c r="K629" s="444">
        <f t="shared" ca="1" si="53"/>
        <v>5092.6826982179964</v>
      </c>
      <c r="L629" s="444">
        <f t="shared" ca="1" si="54"/>
        <v>1227336.5302705371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1227336.5302705371</v>
      </c>
      <c r="J630" s="444">
        <f t="array" ref="J630">IFERROR(INDEX('Retirement Calculator'!K:K,MATCH('Lorri 401b'!N630,'Retirement Calculator'!A:A,0),0),0)</f>
        <v>20171.771259384055</v>
      </c>
      <c r="K630" s="444">
        <f t="shared" ca="1" si="53"/>
        <v>5029.8531625464711</v>
      </c>
      <c r="L630" s="444">
        <f t="shared" ca="1" si="54"/>
        <v>1212194.6121736995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1212194.6121736995</v>
      </c>
      <c r="J631" s="444">
        <f t="array" ref="J631">IFERROR(INDEX('Retirement Calculator'!K:K,MATCH('Lorri 401b'!N631,'Retirement Calculator'!A:A,0),0),0)</f>
        <v>20171.771259384055</v>
      </c>
      <c r="K631" s="444">
        <f t="shared" ca="1" si="53"/>
        <v>4966.7618371429817</v>
      </c>
      <c r="L631" s="444">
        <f t="shared" ca="1" si="54"/>
        <v>1196989.6027514585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1196989.6027514585</v>
      </c>
      <c r="J632" s="444">
        <f t="array" ref="J632">IFERROR(INDEX('Retirement Calculator'!K:K,MATCH('Lorri 401b'!N632,'Retirement Calculator'!A:A,0),0),0)</f>
        <v>20171.771259384055</v>
      </c>
      <c r="K632" s="444">
        <f t="shared" ca="1" si="53"/>
        <v>4903.4076312169773</v>
      </c>
      <c r="L632" s="444">
        <f t="shared" ca="1" si="54"/>
        <v>1181721.2391232916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1181721.2391232916</v>
      </c>
      <c r="J633" s="444">
        <f t="array" ref="J633">IFERROR(INDEX('Retirement Calculator'!K:K,MATCH('Lorri 401b'!N633,'Retirement Calculator'!A:A,0),0),0)</f>
        <v>20171.771259384055</v>
      </c>
      <c r="K633" s="444">
        <f t="shared" ca="1" si="53"/>
        <v>4839.7894494329485</v>
      </c>
      <c r="L633" s="444">
        <f t="shared" ca="1" si="54"/>
        <v>1166389.2573133404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1166389.2573133404</v>
      </c>
      <c r="J634" s="444">
        <f t="array" ref="J634">IFERROR(INDEX('Retirement Calculator'!K:K,MATCH('Lorri 401b'!N634,'Retirement Calculator'!A:A,0),0),0)</f>
        <v>20171.771259384055</v>
      </c>
      <c r="K634" s="444">
        <f t="shared" ca="1" si="53"/>
        <v>4775.9061918914849</v>
      </c>
      <c r="L634" s="444">
        <f t="shared" ca="1" si="54"/>
        <v>1150993.392245848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1150993.392245848</v>
      </c>
      <c r="J635" s="444">
        <f t="array" ref="J635">IFERROR(INDEX('Retirement Calculator'!K:K,MATCH('Lorri 401b'!N635,'Retirement Calculator'!A:A,0),0),0)</f>
        <v>20171.771259384055</v>
      </c>
      <c r="K635" s="444">
        <f t="shared" ca="1" si="53"/>
        <v>4711.7567541102662</v>
      </c>
      <c r="L635" s="444">
        <f t="shared" ca="1" si="54"/>
        <v>1135533.3777405743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1135533.3777405743</v>
      </c>
      <c r="J636" s="444">
        <f t="array" ref="J636">IFERROR(INDEX('Retirement Calculator'!K:K,MATCH('Lorri 401b'!N636,'Retirement Calculator'!A:A,0),0),0)</f>
        <v>20171.771259384055</v>
      </c>
      <c r="K636" s="444">
        <f t="shared" ca="1" si="53"/>
        <v>4647.3400270049597</v>
      </c>
      <c r="L636" s="444">
        <f t="shared" ca="1" si="54"/>
        <v>1120008.9465081953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1120008.9465081953</v>
      </c>
      <c r="J637" s="444">
        <f t="array" ref="J637">IFERROR(INDEX('Retirement Calculator'!K:K,MATCH('Lorri 401b'!N637,'Retirement Calculator'!A:A,0),0),0)</f>
        <v>20171.771259384055</v>
      </c>
      <c r="K637" s="444">
        <f t="shared" ca="1" si="53"/>
        <v>4582.6548968700472</v>
      </c>
      <c r="L637" s="444">
        <f t="shared" ca="1" si="54"/>
        <v>1104419.8301456813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1104419.8301456813</v>
      </c>
      <c r="J638" s="444">
        <f t="array" ref="J638">IFERROR(INDEX('Retirement Calculator'!K:K,MATCH('Lorri 401b'!N638,'Retirement Calculator'!A:A,0),0),0)</f>
        <v>20171.771259384055</v>
      </c>
      <c r="K638" s="444">
        <f t="shared" ca="1" si="53"/>
        <v>4517.7002453595724</v>
      </c>
      <c r="L638" s="444">
        <f t="shared" ca="1" si="54"/>
        <v>1088765.759131657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1088765.759131657</v>
      </c>
      <c r="J639" s="444">
        <f t="array" ref="J639">IFERROR(INDEX('Retirement Calculator'!K:K,MATCH('Lorri 401b'!N639,'Retirement Calculator'!A:A,0),0),0)</f>
        <v>20171.771259384055</v>
      </c>
      <c r="K639" s="444">
        <f t="shared" ca="1" si="53"/>
        <v>4452.4749494678035</v>
      </c>
      <c r="L639" s="444">
        <f t="shared" ca="1" si="54"/>
        <v>1073046.4628217407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1073046.4628217407</v>
      </c>
      <c r="J640" s="444">
        <f t="array" ref="J640">IFERROR(INDEX('Retirement Calculator'!K:K,MATCH('Lorri 401b'!N640,'Retirement Calculator'!A:A,0),0),0)</f>
        <v>20171.771259384055</v>
      </c>
      <c r="K640" s="444">
        <f t="shared" ca="1" si="53"/>
        <v>4386.9778815098198</v>
      </c>
      <c r="L640" s="444">
        <f t="shared" ca="1" si="54"/>
        <v>1057261.6694438665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1057261.6694438665</v>
      </c>
      <c r="J641" s="444">
        <f t="array" ref="J641">IFERROR(INDEX('Retirement Calculator'!K:K,MATCH('Lorri 401b'!N641,'Retirement Calculator'!A:A,0),0),0)</f>
        <v>20171.771259384055</v>
      </c>
      <c r="K641" s="444">
        <f t="shared" ca="1" si="53"/>
        <v>4321.2079091020105</v>
      </c>
      <c r="L641" s="444">
        <f t="shared" ca="1" si="54"/>
        <v>1041411.1060935844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1041411.1060935844</v>
      </c>
      <c r="J642" s="444">
        <f t="array" ref="J642">IFERROR(INDEX('Retirement Calculator'!K:K,MATCH('Lorri 401b'!N642,'Retirement Calculator'!A:A,0),0),0)</f>
        <v>20171.771259384055</v>
      </c>
      <c r="K642" s="444">
        <f t="shared" ca="1" si="53"/>
        <v>4255.1638951425011</v>
      </c>
      <c r="L642" s="444">
        <f t="shared" ca="1" si="54"/>
        <v>1025494.4987293428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1025494.4987293428</v>
      </c>
      <c r="J643" s="444">
        <f t="array" ref="J643">IFERROR(INDEX('Retirement Calculator'!K:K,MATCH('Lorri 401b'!N643,'Retirement Calculator'!A:A,0),0),0)</f>
        <v>20171.771259384055</v>
      </c>
      <c r="K643" s="444">
        <f t="shared" ca="1" si="53"/>
        <v>4188.8446977914946</v>
      </c>
      <c r="L643" s="444">
        <f t="shared" ca="1" si="54"/>
        <v>1009511.5721677503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1009511.5721677503</v>
      </c>
      <c r="J644" s="444">
        <f t="array" ref="J644">IFERROR(INDEX('Retirement Calculator'!K:K,MATCH('Lorri 401b'!N644,'Retirement Calculator'!A:A,0),0),0)</f>
        <v>20171.771259384055</v>
      </c>
      <c r="K644" s="444">
        <f t="shared" ca="1" si="53"/>
        <v>4122.249170451526</v>
      </c>
      <c r="L644" s="444">
        <f t="shared" ca="1" si="54"/>
        <v>993462.05007881776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993462.05007881776</v>
      </c>
      <c r="J645" s="444">
        <f t="array" ref="J645">IFERROR(INDEX('Retirement Calculator'!K:K,MATCH('Lorri 401b'!N645,'Retirement Calculator'!A:A,0),0),0)</f>
        <v>20171.771259384055</v>
      </c>
      <c r="K645" s="444">
        <f t="shared" ca="1" si="53"/>
        <v>4055.3761617476407</v>
      </c>
      <c r="L645" s="444">
        <f t="shared" ca="1" si="54"/>
        <v>977345.65498118126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977345.65498118126</v>
      </c>
      <c r="J646" s="444">
        <f t="array" ref="J646">IFERROR(INDEX('Retirement Calculator'!K:K,MATCH('Lorri 401b'!N646,'Retirement Calculator'!A:A,0),0),0)</f>
        <v>20171.771259384055</v>
      </c>
      <c r="K646" s="444">
        <f t="shared" ca="1" si="53"/>
        <v>3988.2245155074884</v>
      </c>
      <c r="L646" s="444">
        <f t="shared" ca="1" si="54"/>
        <v>961162.10823730472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961162.10823730472</v>
      </c>
      <c r="J647" s="444">
        <f t="array" ref="J647">IFERROR(INDEX('Retirement Calculator'!K:K,MATCH('Lorri 401b'!N647,'Retirement Calculator'!A:A,0),0),0)</f>
        <v>20171.771259384055</v>
      </c>
      <c r="K647" s="444">
        <f t="shared" ca="1" si="53"/>
        <v>3920.7930707413361</v>
      </c>
      <c r="L647" s="444">
        <f t="shared" ca="1" si="54"/>
        <v>944911.13004866207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944911.13004866207</v>
      </c>
      <c r="J648" s="444">
        <f t="array" ref="J648">IFERROR(INDEX('Retirement Calculator'!K:K,MATCH('Lorri 401b'!N648,'Retirement Calculator'!A:A,0),0),0)</f>
        <v>20171.771259384055</v>
      </c>
      <c r="K648" s="444">
        <f t="shared" ca="1" si="53"/>
        <v>3853.080661621992</v>
      </c>
      <c r="L648" s="444">
        <f t="shared" ca="1" si="54"/>
        <v>928592.43945089995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928592.43945089995</v>
      </c>
      <c r="J649" s="444">
        <f t="array" ref="J649">IFERROR(INDEX('Retirement Calculator'!K:K,MATCH('Lorri 401b'!N649,'Retirement Calculator'!A:A,0),0),0)</f>
        <v>20171.771259384055</v>
      </c>
      <c r="K649" s="444">
        <f t="shared" ca="1" si="53"/>
        <v>3785.0861174646498</v>
      </c>
      <c r="L649" s="444">
        <f t="shared" ca="1" si="54"/>
        <v>912205.75430898054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912205.75430898054</v>
      </c>
      <c r="J650" s="444">
        <f t="array" ref="J650">IFERROR(INDEX('Retirement Calculator'!K:K,MATCH('Lorri 401b'!N650,'Retirement Calculator'!A:A,0),0),0)</f>
        <v>20171.771259384055</v>
      </c>
      <c r="K650" s="444">
        <f t="shared" ca="1" si="53"/>
        <v>3716.8082627066519</v>
      </c>
      <c r="L650" s="444">
        <f t="shared" ca="1" si="54"/>
        <v>895750.79131230304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895750.79131230304</v>
      </c>
      <c r="J651" s="444">
        <f t="array" ref="J651">IFERROR(INDEX('Retirement Calculator'!K:K,MATCH('Lorri 401b'!N651,'Retirement Calculator'!A:A,0),0),0)</f>
        <v>20171.771259384055</v>
      </c>
      <c r="K651" s="444">
        <f t="shared" ca="1" si="53"/>
        <v>3648.2459168871624</v>
      </c>
      <c r="L651" s="444">
        <f t="shared" ca="1" si="54"/>
        <v>879227.26596980612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879227.26596980612</v>
      </c>
      <c r="J652" s="444">
        <f t="array" ref="J652">IFERROR(INDEX('Retirement Calculator'!K:K,MATCH('Lorri 401b'!N652,'Retirement Calculator'!A:A,0),0),0)</f>
        <v>20171.771259384055</v>
      </c>
      <c r="K652" s="444">
        <f t="shared" ca="1" si="53"/>
        <v>3579.3978946267589</v>
      </c>
      <c r="L652" s="444">
        <f t="shared" ca="1" si="54"/>
        <v>862634.89260504884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862634.89260504884</v>
      </c>
      <c r="J653" s="444">
        <f t="array" ref="J653">IFERROR(INDEX('Retirement Calculator'!K:K,MATCH('Lorri 401b'!N653,'Retirement Calculator'!A:A,0),0),0)</f>
        <v>20171.771259384055</v>
      </c>
      <c r="K653" s="444">
        <f t="shared" ca="1" si="53"/>
        <v>3510.2630056069374</v>
      </c>
      <c r="L653" s="444">
        <f t="shared" ca="1" si="54"/>
        <v>845973.38435127179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845973.38435127179</v>
      </c>
      <c r="J654" s="444">
        <f t="array" ref="J654">IFERROR(INDEX('Retirement Calculator'!K:K,MATCH('Lorri 401b'!N654,'Retirement Calculator'!A:A,0),0),0)</f>
        <v>20171.771259384055</v>
      </c>
      <c r="K654" s="444">
        <f t="shared" ca="1" si="53"/>
        <v>3440.8400545495315</v>
      </c>
      <c r="L654" s="444">
        <f t="shared" ca="1" si="54"/>
        <v>829242.45314643718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829242.45314643718</v>
      </c>
      <c r="J655" s="444">
        <f t="array" ref="J655">IFERROR(INDEX('Retirement Calculator'!K:K,MATCH('Lorri 401b'!N655,'Retirement Calculator'!A:A,0),0),0)</f>
        <v>20171.771259384055</v>
      </c>
      <c r="K655" s="444">
        <f t="shared" ca="1" si="53"/>
        <v>3371.1278411960548</v>
      </c>
      <c r="L655" s="444">
        <f t="shared" ca="1" si="54"/>
        <v>812441.80972824921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812441.80972824921</v>
      </c>
      <c r="J656" s="444">
        <f t="array" ref="J656">IFERROR(INDEX('Retirement Calculator'!K:K,MATCH('Lorri 401b'!N656,'Retirement Calculator'!A:A,0),0),0)</f>
        <v>20171.771259384055</v>
      </c>
      <c r="K656" s="444">
        <f t="shared" ca="1" si="53"/>
        <v>3301.1251602869384</v>
      </c>
      <c r="L656" s="444">
        <f t="shared" ca="1" si="54"/>
        <v>795571.16362915211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795571.16362915211</v>
      </c>
      <c r="J657" s="444">
        <f t="array" ref="J657">IFERROR(INDEX('Retirement Calculator'!K:K,MATCH('Lorri 401b'!N657,'Retirement Calculator'!A:A,0),0),0)</f>
        <v>20171.771259384055</v>
      </c>
      <c r="K657" s="444">
        <f t="shared" ca="1" si="53"/>
        <v>3230.8308015407006</v>
      </c>
      <c r="L657" s="444">
        <f t="shared" ca="1" si="54"/>
        <v>778630.22317130887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778630.22317130887</v>
      </c>
      <c r="J658" s="444">
        <f t="array" ref="J658">IFERROR(INDEX('Retirement Calculator'!K:K,MATCH('Lorri 401b'!N658,'Retirement Calculator'!A:A,0),0),0)</f>
        <v>20171.771259384055</v>
      </c>
      <c r="K658" s="444">
        <f t="shared" ca="1" si="53"/>
        <v>3160.2435496330204</v>
      </c>
      <c r="L658" s="444">
        <f t="shared" ca="1" si="54"/>
        <v>761618.69546155795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761618.69546155795</v>
      </c>
      <c r="J659" s="444">
        <f t="array" ref="J659">IFERROR(INDEX('Retirement Calculator'!K:K,MATCH('Lorri 401b'!N659,'Retirement Calculator'!A:A,0),0),0)</f>
        <v>20171.771259384055</v>
      </c>
      <c r="K659" s="444">
        <f t="shared" ca="1" si="53"/>
        <v>3089.3621841757249</v>
      </c>
      <c r="L659" s="444">
        <f t="shared" ca="1" si="54"/>
        <v>744536.2863863497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744536.2863863497</v>
      </c>
      <c r="J660" s="444">
        <f t="array" ref="J660">IFERROR(INDEX('Retirement Calculator'!K:K,MATCH('Lorri 401b'!N660,'Retirement Calculator'!A:A,0),0),0)</f>
        <v>20171.771259384055</v>
      </c>
      <c r="K660" s="444">
        <f t="shared" ca="1" si="53"/>
        <v>3018.1854796956904</v>
      </c>
      <c r="L660" s="444">
        <f t="shared" ca="1" si="54"/>
        <v>727382.70060666138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727382.70060666138</v>
      </c>
      <c r="J661" s="444">
        <f t="array" ref="J661">IFERROR(INDEX('Retirement Calculator'!K:K,MATCH('Lorri 401b'!N661,'Retirement Calculator'!A:A,0),0),0)</f>
        <v>20171.771259384055</v>
      </c>
      <c r="K661" s="444">
        <f t="shared" ca="1" si="53"/>
        <v>2946.7122056136559</v>
      </c>
      <c r="L661" s="444">
        <f t="shared" ca="1" si="54"/>
        <v>710157.641552891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710157.641552891</v>
      </c>
      <c r="J662" s="444">
        <f t="array" ref="J662">IFERROR(INDEX('Retirement Calculator'!K:K,MATCH('Lorri 401b'!N662,'Retirement Calculator'!A:A,0),0),0)</f>
        <v>20171.771259384055</v>
      </c>
      <c r="K662" s="444">
        <f t="shared" ca="1" si="53"/>
        <v>2874.9411262229455</v>
      </c>
      <c r="L662" s="444">
        <f t="shared" ca="1" si="54"/>
        <v>692860.81141972984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692860.81141972984</v>
      </c>
      <c r="J663" s="444">
        <f t="array" ref="J663">IFERROR(INDEX('Retirement Calculator'!K:K,MATCH('Lorri 401b'!N663,'Retirement Calculator'!A:A,0),0),0)</f>
        <v>20171.771259384055</v>
      </c>
      <c r="K663" s="444">
        <f t="shared" ca="1" si="53"/>
        <v>2802.8710006681076</v>
      </c>
      <c r="L663" s="444">
        <f t="shared" ca="1" si="54"/>
        <v>675491.911161014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675491.911161014</v>
      </c>
      <c r="J664" s="444">
        <f t="array" ref="J664">IFERROR(INDEX('Retirement Calculator'!K:K,MATCH('Lorri 401b'!N664,'Retirement Calculator'!A:A,0),0),0)</f>
        <v>20171.771259384055</v>
      </c>
      <c r="K664" s="444">
        <f t="shared" ca="1" si="53"/>
        <v>2730.5005829234578</v>
      </c>
      <c r="L664" s="444">
        <f t="shared" ca="1" si="54"/>
        <v>658050.6404845533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658050.6404845533</v>
      </c>
      <c r="J665" s="444">
        <f t="array" ref="J665">IFERROR(INDEX('Retirement Calculator'!K:K,MATCH('Lorri 401b'!N665,'Retirement Calculator'!A:A,0),0),0)</f>
        <v>20171.771259384055</v>
      </c>
      <c r="K665" s="444">
        <f t="shared" ca="1" si="53"/>
        <v>2657.8286217715386</v>
      </c>
      <c r="L665" s="444">
        <f t="shared" ca="1" si="54"/>
        <v>640536.69784694084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640536.69784694084</v>
      </c>
      <c r="J666" s="444">
        <f t="array" ref="J666">IFERROR(INDEX('Retirement Calculator'!K:K,MATCH('Lorri 401b'!N666,'Retirement Calculator'!A:A,0),0),0)</f>
        <v>20171.771259384055</v>
      </c>
      <c r="K666" s="444">
        <f t="shared" ca="1" si="53"/>
        <v>2584.8538607814862</v>
      </c>
      <c r="L666" s="444">
        <f t="shared" ca="1" si="54"/>
        <v>622949.78044833825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622949.78044833825</v>
      </c>
      <c r="J667" s="444">
        <f t="array" ref="J667">IFERROR(INDEX('Retirement Calculator'!K:K,MATCH('Lorri 401b'!N667,'Retirement Calculator'!A:A,0),0),0)</f>
        <v>20171.771259384055</v>
      </c>
      <c r="K667" s="444">
        <f t="shared" ca="1" si="53"/>
        <v>2511.5750382873093</v>
      </c>
      <c r="L667" s="444">
        <f t="shared" ca="1" si="54"/>
        <v>605289.58422724158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605289.58422724158</v>
      </c>
      <c r="J668" s="444">
        <f t="array" ref="J668">IFERROR(INDEX('Retirement Calculator'!K:K,MATCH('Lorri 401b'!N668,'Retirement Calculator'!A:A,0),0),0)</f>
        <v>20171.771259384055</v>
      </c>
      <c r="K668" s="444">
        <f t="shared" ca="1" si="53"/>
        <v>2437.9908873660734</v>
      </c>
      <c r="L668" s="444">
        <f t="shared" ca="1" si="54"/>
        <v>587555.8038552237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587555.8038552237</v>
      </c>
      <c r="J669" s="444">
        <f t="array" ref="J669">IFERROR(INDEX('Retirement Calculator'!K:K,MATCH('Lorri 401b'!N669,'Retirement Calculator'!A:A,0),0),0)</f>
        <v>20171.771259384055</v>
      </c>
      <c r="K669" s="444">
        <f t="shared" ca="1" si="53"/>
        <v>2364.1001358159983</v>
      </c>
      <c r="L669" s="444">
        <f t="shared" ca="1" si="54"/>
        <v>569748.13273165561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569748.13273165561</v>
      </c>
      <c r="J670" s="444">
        <f t="array" ref="J670">IFERROR(INDEX('Retirement Calculator'!K:K,MATCH('Lorri 401b'!N670,'Retirement Calculator'!A:A,0),0),0)</f>
        <v>20171.771259384055</v>
      </c>
      <c r="K670" s="444">
        <f t="shared" ca="1" si="53"/>
        <v>2289.9015061344649</v>
      </c>
      <c r="L670" s="444">
        <f t="shared" ca="1" si="54"/>
        <v>551866.26297840604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551866.26297840604</v>
      </c>
      <c r="J671" s="444">
        <f t="array" ref="J671">IFERROR(INDEX('Retirement Calculator'!K:K,MATCH('Lorri 401b'!N671,'Retirement Calculator'!A:A,0),0),0)</f>
        <v>20171.771259384055</v>
      </c>
      <c r="K671" s="444">
        <f t="shared" ca="1" si="53"/>
        <v>2215.3937154959249</v>
      </c>
      <c r="L671" s="444">
        <f t="shared" ca="1" si="54"/>
        <v>533909.88543451787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533909.88543451787</v>
      </c>
      <c r="J672" s="444">
        <f t="array" ref="J672">IFERROR(INDEX('Retirement Calculator'!K:K,MATCH('Lorri 401b'!N672,'Retirement Calculator'!A:A,0),0),0)</f>
        <v>20171.771259384055</v>
      </c>
      <c r="K672" s="444">
        <f t="shared" ca="1" si="53"/>
        <v>2140.5754757297241</v>
      </c>
      <c r="L672" s="444">
        <f t="shared" ca="1" si="54"/>
        <v>515878.68965086353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515878.68965086353</v>
      </c>
      <c r="J673" s="444">
        <f t="array" ref="J673">IFERROR(INDEX('Retirement Calculator'!K:K,MATCH('Lorri 401b'!N673,'Retirement Calculator'!A:A,0),0),0)</f>
        <v>20171.771259384055</v>
      </c>
      <c r="K673" s="444">
        <f t="shared" ca="1" si="53"/>
        <v>2065.445493297831</v>
      </c>
      <c r="L673" s="444">
        <f t="shared" ca="1" si="54"/>
        <v>497772.3638847773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497772.3638847773</v>
      </c>
      <c r="J674" s="444">
        <f t="array" ref="J674">IFERROR(INDEX('Retirement Calculator'!K:K,MATCH('Lorri 401b'!N674,'Retirement Calculator'!A:A,0),0),0)</f>
        <v>20171.771259384055</v>
      </c>
      <c r="K674" s="444">
        <f t="shared" ca="1" si="53"/>
        <v>1990.0024692724719</v>
      </c>
      <c r="L674" s="444">
        <f t="shared" ca="1" si="54"/>
        <v>479590.59509466571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479590.59509466571</v>
      </c>
      <c r="J675" s="444">
        <f t="array" ref="J675">IFERROR(INDEX('Retirement Calculator'!K:K,MATCH('Lorri 401b'!N675,'Retirement Calculator'!A:A,0),0),0)</f>
        <v>20171.771259384055</v>
      </c>
      <c r="K675" s="444">
        <f t="shared" ca="1" si="53"/>
        <v>1914.2450993136738</v>
      </c>
      <c r="L675" s="444">
        <f t="shared" ca="1" si="54"/>
        <v>461333.06893459533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461333.06893459533</v>
      </c>
      <c r="J676" s="444">
        <f t="array" ref="J676">IFERROR(INDEX('Retirement Calculator'!K:K,MATCH('Lorri 401b'!N676,'Retirement Calculator'!A:A,0),0),0)</f>
        <v>20171.771259384055</v>
      </c>
      <c r="K676" s="444">
        <f t="shared" ca="1" si="53"/>
        <v>1838.1720736467134</v>
      </c>
      <c r="L676" s="444">
        <f t="shared" ca="1" si="54"/>
        <v>442999.46974885801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442999.46974885801</v>
      </c>
      <c r="J677" s="444">
        <f t="array" ref="J677">IFERROR(INDEX('Retirement Calculator'!K:K,MATCH('Lorri 401b'!N677,'Retirement Calculator'!A:A,0),0),0)</f>
        <v>20171.771259384055</v>
      </c>
      <c r="K677" s="444">
        <f t="shared" ca="1" si="53"/>
        <v>1761.7820770394751</v>
      </c>
      <c r="L677" s="444">
        <f t="shared" ca="1" si="54"/>
        <v>424589.48056651343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424589.48056651343</v>
      </c>
      <c r="J678" s="444">
        <f t="array" ref="J678">IFERROR(INDEX('Retirement Calculator'!K:K,MATCH('Lorri 401b'!N678,'Retirement Calculator'!A:A,0),0),0)</f>
        <v>20171.771259384055</v>
      </c>
      <c r="K678" s="444">
        <f t="shared" ca="1" si="53"/>
        <v>1685.0737887797056</v>
      </c>
      <c r="L678" s="444">
        <f t="shared" ca="1" si="54"/>
        <v>406102.78309590911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406102.78309590911</v>
      </c>
      <c r="J679" s="444">
        <f t="array" ref="J679">IFERROR(INDEX('Retirement Calculator'!K:K,MATCH('Lorri 401b'!N679,'Retirement Calculator'!A:A,0),0),0)</f>
        <v>20171.771259384055</v>
      </c>
      <c r="K679" s="444">
        <f t="shared" ca="1" si="53"/>
        <v>1608.0458826521876</v>
      </c>
      <c r="L679" s="444">
        <f t="shared" ca="1" si="54"/>
        <v>387539.05771917722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387539.05771917722</v>
      </c>
      <c r="J680" s="444">
        <f t="array" ref="J680">IFERROR(INDEX('Retirement Calculator'!K:K,MATCH('Lorri 401b'!N680,'Retirement Calculator'!A:A,0),0),0)</f>
        <v>20171.771259384055</v>
      </c>
      <c r="K680" s="444">
        <f t="shared" ca="1" si="53"/>
        <v>1530.6970269158048</v>
      </c>
      <c r="L680" s="444">
        <f t="shared" ca="1" si="54"/>
        <v>368897.98348670895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368897.98348670895</v>
      </c>
      <c r="J681" s="444">
        <f t="array" ref="J681">IFERROR(INDEX('Retirement Calculator'!K:K,MATCH('Lorri 401b'!N681,'Retirement Calculator'!A:A,0),0),0)</f>
        <v>20171.771259384055</v>
      </c>
      <c r="K681" s="444">
        <f t="shared" ca="1" si="53"/>
        <v>1453.0258842805204</v>
      </c>
      <c r="L681" s="444">
        <f t="shared" ca="1" si="54"/>
        <v>350179.2381116054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350179.2381116054</v>
      </c>
      <c r="J682" s="444">
        <f t="array" ref="J682">IFERROR(INDEX('Retirement Calculator'!K:K,MATCH('Lorri 401b'!N682,'Retirement Calculator'!A:A,0),0),0)</f>
        <v>20171.771259384055</v>
      </c>
      <c r="K682" s="444">
        <f t="shared" ca="1" si="53"/>
        <v>1375.0311118842556</v>
      </c>
      <c r="L682" s="444">
        <f t="shared" ca="1" si="54"/>
        <v>331382.49796410563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331382.49796410563</v>
      </c>
      <c r="J683" s="444">
        <f t="array" ref="J683">IFERROR(INDEX('Retirement Calculator'!K:K,MATCH('Lorri 401b'!N683,'Retirement Calculator'!A:A,0),0),0)</f>
        <v>20171.771259384055</v>
      </c>
      <c r="K683" s="444">
        <f t="shared" ca="1" si="53"/>
        <v>1296.7113612696733</v>
      </c>
      <c r="L683" s="444">
        <f t="shared" ca="1" si="54"/>
        <v>312507.43806599127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312507.43806599127</v>
      </c>
      <c r="J684" s="444">
        <f t="array" ref="J684">IFERROR(INDEX('Retirement Calculator'!K:K,MATCH('Lorri 401b'!N684,'Retirement Calculator'!A:A,0),0),0)</f>
        <v>20171.771259384055</v>
      </c>
      <c r="K684" s="444">
        <f t="shared" ca="1" si="53"/>
        <v>1218.0652783608634</v>
      </c>
      <c r="L684" s="444">
        <f t="shared" ca="1" si="54"/>
        <v>293553.73208496807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293553.73208496807</v>
      </c>
      <c r="J685" s="444">
        <f t="array" ref="J685">IFERROR(INDEX('Retirement Calculator'!K:K,MATCH('Lorri 401b'!N685,'Retirement Calculator'!A:A,0),0),0)</f>
        <v>20171.771259384055</v>
      </c>
      <c r="K685" s="444">
        <f t="shared" ca="1" si="53"/>
        <v>1139.0915034399334</v>
      </c>
      <c r="L685" s="444">
        <f t="shared" ca="1" si="54"/>
        <v>274521.05232902395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274521.05232902395</v>
      </c>
      <c r="J686" s="444">
        <f t="array" ref="J686">IFERROR(INDEX('Retirement Calculator'!K:K,MATCH('Lorri 401b'!N686,'Retirement Calculator'!A:A,0),0),0)</f>
        <v>20171.771259384055</v>
      </c>
      <c r="K686" s="444">
        <f t="shared" ca="1" si="53"/>
        <v>1059.7886711234996</v>
      </c>
      <c r="L686" s="444">
        <f t="shared" ca="1" si="54"/>
        <v>255409.0697407634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255409.0697407634</v>
      </c>
      <c r="J687" s="444">
        <f t="array" ref="J687">IFERROR(INDEX('Retirement Calculator'!K:K,MATCH('Lorri 401b'!N687,'Retirement Calculator'!A:A,0),0),0)</f>
        <v>20171.771259384055</v>
      </c>
      <c r="K687" s="444">
        <f t="shared" ca="1" si="53"/>
        <v>980.15541033908062</v>
      </c>
      <c r="L687" s="444">
        <f t="shared" ca="1" si="54"/>
        <v>236217.45389171841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236217.45389171841</v>
      </c>
      <c r="J688" s="444">
        <f t="array" ref="J688">IFERROR(INDEX('Retirement Calculator'!K:K,MATCH('Lorri 401b'!N688,'Retirement Calculator'!A:A,0),0),0)</f>
        <v>20171.771259384055</v>
      </c>
      <c r="K688" s="444">
        <f t="shared" ca="1" si="53"/>
        <v>900.19034430139322</v>
      </c>
      <c r="L688" s="444">
        <f t="shared" ca="1" si="54"/>
        <v>216945.87297663576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216945.87297663576</v>
      </c>
      <c r="J689" s="444">
        <f t="array" ref="J689">IFERROR(INDEX('Retirement Calculator'!K:K,MATCH('Lorri 401b'!N689,'Retirement Calculator'!A:A,0),0),0)</f>
        <v>20171.771259384055</v>
      </c>
      <c r="K689" s="444">
        <f t="shared" ca="1" si="53"/>
        <v>819.89209048854877</v>
      </c>
      <c r="L689" s="444">
        <f t="shared" ca="1" si="54"/>
        <v>197593.99380774025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197593.99380774025</v>
      </c>
      <c r="J690" s="444">
        <f t="array" ref="J690">IFERROR(INDEX('Retirement Calculator'!K:K,MATCH('Lorri 401b'!N690,'Retirement Calculator'!A:A,0),0),0)</f>
        <v>20171.771259384055</v>
      </c>
      <c r="K690" s="444">
        <f t="shared" ca="1" si="53"/>
        <v>739.25926061815085</v>
      </c>
      <c r="L690" s="444">
        <f t="shared" ca="1" si="54"/>
        <v>178161.48180897435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178161.48180897435</v>
      </c>
      <c r="J691" s="444">
        <f t="array" ref="J691">IFERROR(INDEX('Retirement Calculator'!K:K,MATCH('Lorri 401b'!N691,'Retirement Calculator'!A:A,0),0),0)</f>
        <v>20171.771259384055</v>
      </c>
      <c r="K691" s="444">
        <f t="shared" ca="1" si="53"/>
        <v>658.29046062329292</v>
      </c>
      <c r="L691" s="444">
        <f t="shared" ca="1" si="54"/>
        <v>158648.0010102136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158648.0010102136</v>
      </c>
      <c r="J692" s="444">
        <f t="array" ref="J692">IFERROR(INDEX('Retirement Calculator'!K:K,MATCH('Lorri 401b'!N692,'Retirement Calculator'!A:A,0),0),0)</f>
        <v>20171.771259384055</v>
      </c>
      <c r="K692" s="444">
        <f t="shared" ca="1" si="53"/>
        <v>576.98429062845639</v>
      </c>
      <c r="L692" s="444">
        <f t="shared" ca="1" si="54"/>
        <v>139053.21404145801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139053.21404145801</v>
      </c>
      <c r="J693" s="444">
        <f t="array" ref="J693">IFERROR(INDEX('Retirement Calculator'!K:K,MATCH('Lorri 401b'!N693,'Retirement Calculator'!A:A,0),0),0)</f>
        <v>20171.771259384055</v>
      </c>
      <c r="K693" s="444">
        <f t="shared" ca="1" si="53"/>
        <v>495.33934492530818</v>
      </c>
      <c r="L693" s="444">
        <f t="shared" ca="1" si="54"/>
        <v>119376.78212699926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119376.78212699926</v>
      </c>
      <c r="J694" s="444">
        <f t="array" ref="J694">IFERROR(INDEX('Retirement Calculator'!K:K,MATCH('Lorri 401b'!N694,'Retirement Calculator'!A:A,0),0),0)</f>
        <v>20171.771259384055</v>
      </c>
      <c r="K694" s="444">
        <f t="shared" ca="1" si="53"/>
        <v>413.35421194839665</v>
      </c>
      <c r="L694" s="444">
        <f t="shared" ca="1" si="54"/>
        <v>99618.365079563591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99618.365079563591</v>
      </c>
      <c r="J695" s="444">
        <f t="array" ref="J695">IFERROR(INDEX('Retirement Calculator'!K:K,MATCH('Lorri 401b'!N695,'Retirement Calculator'!A:A,0),0),0)</f>
        <v>20171.771259384055</v>
      </c>
      <c r="K695" s="444">
        <f t="shared" ca="1" si="53"/>
        <v>331.02747425074807</v>
      </c>
      <c r="L695" s="444">
        <f t="shared" ca="1" si="54"/>
        <v>79777.621294430282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79777.621294430282</v>
      </c>
      <c r="J696" s="444">
        <f t="array" ref="J696">IFERROR(INDEX('Retirement Calculator'!K:K,MATCH('Lorri 401b'!N696,'Retirement Calculator'!A:A,0),0),0)</f>
        <v>20171.771259384055</v>
      </c>
      <c r="K696" s="444">
        <f t="shared" ca="1" si="53"/>
        <v>248.35770847935927</v>
      </c>
      <c r="L696" s="444">
        <f t="shared" ca="1" si="54"/>
        <v>59854.207743525585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59854.207743525585</v>
      </c>
      <c r="J697" s="444">
        <f t="array" ref="J697">IFERROR(INDEX('Retirement Calculator'!K:K,MATCH('Lorri 401b'!N697,'Retirement Calculator'!A:A,0),0),0)</f>
        <v>20171.771259384055</v>
      </c>
      <c r="K697" s="444">
        <f t="shared" ca="1" si="53"/>
        <v>165.3434853505897</v>
      </c>
      <c r="L697" s="444">
        <f t="shared" ca="1" si="54"/>
        <v>39847.77996949212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39847.77996949212</v>
      </c>
      <c r="J698" s="444">
        <f t="array" ref="J698">IFERROR(INDEX('Retirement Calculator'!K:K,MATCH('Lorri 401b'!N698,'Retirement Calculator'!A:A,0),0),0)</f>
        <v>20171.771259384055</v>
      </c>
      <c r="K698" s="444">
        <f t="shared" ca="1" si="53"/>
        <v>81.983369625450266</v>
      </c>
      <c r="L698" s="444">
        <f t="shared" ca="1" si="54"/>
        <v>19757.992079733514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19757.992079733514</v>
      </c>
      <c r="J699" s="444">
        <f t="array" ref="J699">IFERROR(INDEX('Retirement Calculator'!K:K,MATCH('Lorri 401b'!N699,'Retirement Calculator'!A:A,0),0),0)</f>
        <v>20171.771259384055</v>
      </c>
      <c r="K699" s="444">
        <f t="shared" ca="1" si="53"/>
        <v>-1.7240799152105861</v>
      </c>
      <c r="L699" s="444">
        <f t="shared" ca="1" si="54"/>
        <v>-415.50325956575136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-415.50325956575136</v>
      </c>
      <c r="J700" s="444">
        <f t="array" ref="J700">IFERROR(INDEX('Retirement Calculator'!K:K,MATCH('Lorri 401b'!N700,'Retirement Calculator'!A:A,0),0),0)</f>
        <v>20171.771259384055</v>
      </c>
      <c r="K700" s="444">
        <f t="shared" ca="1" si="53"/>
        <v>-85.780310495624192</v>
      </c>
      <c r="L700" s="444">
        <f t="shared" ca="1" si="54"/>
        <v>-20673.054829445431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-20673.054829445431</v>
      </c>
      <c r="J701" s="444">
        <f t="array" ref="J701">IFERROR(INDEX('Retirement Calculator'!K:K,MATCH('Lorri 401b'!N701,'Retirement Calculator'!A:A,0),0),0)</f>
        <v>20171.771259384055</v>
      </c>
      <c r="K701" s="444">
        <f t="shared" ca="1" si="53"/>
        <v>-170.18677537012286</v>
      </c>
      <c r="L701" s="444">
        <f t="shared" ca="1" si="54"/>
        <v>-41015.012864199613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-41015.012864199613</v>
      </c>
      <c r="J702" s="444">
        <f t="array" ref="J702">IFERROR(INDEX('Retirement Calculator'!K:K,MATCH('Lorri 401b'!N702,'Retirement Calculator'!A:A,0),0),0)</f>
        <v>20171.771259384055</v>
      </c>
      <c r="K702" s="444">
        <f t="shared" ca="1" si="53"/>
        <v>-254.94493384826526</v>
      </c>
      <c r="L702" s="444">
        <f t="shared" ca="1" si="54"/>
        <v>-61441.729057431934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-61441.729057431934</v>
      </c>
      <c r="J703" s="444">
        <f t="array" ref="J703">IFERROR(INDEX('Retirement Calculator'!K:K,MATCH('Lorri 401b'!N703,'Retirement Calculator'!A:A,0),0),0)</f>
        <v>20171.771259384055</v>
      </c>
      <c r="K703" s="444">
        <f t="shared" ca="1" si="53"/>
        <v>-340.05625132006662</v>
      </c>
      <c r="L703" s="444">
        <f t="shared" ca="1" si="54"/>
        <v>-81953.55656813606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-81953.55656813606</v>
      </c>
      <c r="J704" s="444">
        <f t="array" ref="J704">IFERROR(INDEX('Retirement Calculator'!K:K,MATCH('Lorri 401b'!N704,'Retirement Calculator'!A:A,0),0),0)</f>
        <v>20171.771259384055</v>
      </c>
      <c r="K704" s="444">
        <f t="shared" ca="1" si="53"/>
        <v>-425.52219928133383</v>
      </c>
      <c r="L704" s="444">
        <f t="shared" ca="1" si="54"/>
        <v>-102550.85002680145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-102550.85002680145</v>
      </c>
      <c r="J705" s="444">
        <f t="array" ref="J705">IFERROR(INDEX('Retirement Calculator'!K:K,MATCH('Lorri 401b'!N705,'Retirement Calculator'!A:A,0),0),0)</f>
        <v>20171.771259384055</v>
      </c>
      <c r="K705" s="444">
        <f t="shared" ca="1" si="53"/>
        <v>-511.34425535910623</v>
      </c>
      <c r="L705" s="444">
        <f t="shared" ca="1" si="54"/>
        <v>-123233.9655415446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-123233.9655415446</v>
      </c>
      <c r="J706" s="444">
        <f t="array" ref="J706">IFERROR(INDEX('Retirement Calculator'!K:K,MATCH('Lorri 401b'!N706,'Retirement Calculator'!A:A,0),0),0)</f>
        <v>20171.771259384055</v>
      </c>
      <c r="K706" s="444">
        <f t="shared" ca="1" si="53"/>
        <v>-597.52390333720268</v>
      </c>
      <c r="L706" s="444">
        <f t="shared" ca="1" si="54"/>
        <v>-144003.26070426585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-144003.26070426585</v>
      </c>
      <c r="J707" s="444">
        <f t="array" ref="J707">IFERROR(INDEX('Retirement Calculator'!K:K,MATCH('Lorri 401b'!N707,'Retirement Calculator'!A:A,0),0),0)</f>
        <v>20171.771259384055</v>
      </c>
      <c r="K707" s="444">
        <f t="shared" ca="1" si="53"/>
        <v>-684.06263318187462</v>
      </c>
      <c r="L707" s="444">
        <f t="shared" ca="1" si="54"/>
        <v>-164859.09459683177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-164859.09459683177</v>
      </c>
      <c r="J708" s="444">
        <f t="array" ref="J708">IFERROR(INDEX('Retirement Calculator'!K:K,MATCH('Lorri 401b'!N708,'Retirement Calculator'!A:A,0),0),0)</f>
        <v>20171.771259384055</v>
      </c>
      <c r="K708" s="444">
        <f t="shared" ca="1" si="53"/>
        <v>-770.96194106756593</v>
      </c>
      <c r="L708" s="444">
        <f t="shared" ca="1" si="54"/>
        <v>-185801.82779728339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-185801.82779728339</v>
      </c>
      <c r="J709" s="444">
        <f t="array" ref="J709">IFERROR(INDEX('Retirement Calculator'!K:K,MATCH('Lorri 401b'!N709,'Retirement Calculator'!A:A,0),0),0)</f>
        <v>20171.771259384055</v>
      </c>
      <c r="K709" s="444">
        <f t="shared" ca="1" si="53"/>
        <v>-858.22332940278102</v>
      </c>
      <c r="L709" s="444">
        <f t="shared" ca="1" si="54"/>
        <v>-206831.82238607021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-206831.82238607021</v>
      </c>
      <c r="J710" s="444">
        <f t="array" ref="J710">IFERROR(INDEX('Retirement Calculator'!K:K,MATCH('Lorri 401b'!N710,'Retirement Calculator'!A:A,0),0),0)</f>
        <v>20171.771259384055</v>
      </c>
      <c r="K710" s="444">
        <f t="shared" ca="1" si="53"/>
        <v>-945.84830685605937</v>
      </c>
      <c r="L710" s="444">
        <f t="shared" ca="1" si="54"/>
        <v>-227949.44195231033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-227949.44195231033</v>
      </c>
      <c r="J711" s="444">
        <f t="array" ref="J711">IFERROR(INDEX('Retirement Calculator'!K:K,MATCH('Lorri 401b'!N711,'Retirement Calculator'!A:A,0),0),0)</f>
        <v>20171.771259384055</v>
      </c>
      <c r="K711" s="444">
        <f t="shared" ca="1" si="53"/>
        <v>-1033.83838838206</v>
      </c>
      <c r="L711" s="444">
        <f t="shared" ca="1" si="54"/>
        <v>-249155.05160007643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-249155.05160007643</v>
      </c>
      <c r="J712" s="444">
        <f t="array" ref="J712">IFERROR(INDEX('Retirement Calculator'!K:K,MATCH('Lorri 401b'!N712,'Retirement Calculator'!A:A,0),0),0)</f>
        <v>20171.771259384055</v>
      </c>
      <c r="K712" s="444">
        <f t="shared" ca="1" si="53"/>
        <v>-1122.1950952477521</v>
      </c>
      <c r="L712" s="444">
        <f t="shared" ca="1" si="54"/>
        <v>-270449.01795470825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-270449.01795470825</v>
      </c>
      <c r="J713" s="444">
        <f t="array" ref="J713">IFERROR(INDEX('Retirement Calculator'!K:K,MATCH('Lorri 401b'!N713,'Retirement Calculator'!A:A,0),0),0)</f>
        <v>20171.771259384055</v>
      </c>
      <c r="K713" s="444">
        <f t="shared" ca="1" si="53"/>
        <v>-1210.919955058718</v>
      </c>
      <c r="L713" s="444">
        <f t="shared" ca="1" si="54"/>
        <v>-291831.70916915103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-291831.70916915103</v>
      </c>
      <c r="J714" s="444">
        <f t="array" ref="J714">IFERROR(INDEX('Retirement Calculator'!K:K,MATCH('Lorri 401b'!N714,'Retirement Calculator'!A:A,0),0),0)</f>
        <v>20171.771259384055</v>
      </c>
      <c r="K714" s="444">
        <f t="shared" ca="1" si="53"/>
        <v>-1300.0145017855627</v>
      </c>
      <c r="L714" s="444">
        <f t="shared" ca="1" si="54"/>
        <v>-313303.49493032065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-313303.49493032065</v>
      </c>
      <c r="J715" s="444">
        <f t="array" ref="J715">IFERROR(INDEX('Retirement Calculator'!K:K,MATCH('Lorri 401b'!N715,'Retirement Calculator'!A:A,0),0),0)</f>
        <v>20171.771259384055</v>
      </c>
      <c r="K715" s="444">
        <f t="shared" ca="1" si="53"/>
        <v>-1389.4802757904363</v>
      </c>
      <c r="L715" s="444">
        <f t="shared" ca="1" si="54"/>
        <v>-334864.74646549515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-334864.74646549515</v>
      </c>
      <c r="J716" s="444">
        <f t="array" ref="J716">IFERROR(INDEX('Retirement Calculator'!K:K,MATCH('Lorri 401b'!N716,'Retirement Calculator'!A:A,0),0),0)</f>
        <v>20171.771259384055</v>
      </c>
      <c r="K716" s="444">
        <f t="shared" ca="1" si="53"/>
        <v>-1479.3188238536634</v>
      </c>
      <c r="L716" s="444">
        <f t="shared" ca="1" si="54"/>
        <v>-356515.83654873288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-356515.83654873288</v>
      </c>
      <c r="J717" s="444">
        <f t="array" ref="J717">IFERROR(INDEX('Retirement Calculator'!K:K,MATCH('Lorri 401b'!N717,'Retirement Calculator'!A:A,0),0),0)</f>
        <v>20171.771259384055</v>
      </c>
      <c r="K717" s="444">
        <f t="shared" ca="1" si="53"/>
        <v>-1569.5316992004873</v>
      </c>
      <c r="L717" s="444">
        <f t="shared" ca="1" si="54"/>
        <v>-378257.13950731745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-378257.13950731745</v>
      </c>
      <c r="J718" s="444">
        <f t="array" ref="J718">IFERROR(INDEX('Retirement Calculator'!K:K,MATCH('Lorri 401b'!N718,'Retirement Calculator'!A:A,0),0),0)</f>
        <v>20171.771259384055</v>
      </c>
      <c r="K718" s="444">
        <f t="shared" ca="1" si="53"/>
        <v>-1660.120461527923</v>
      </c>
      <c r="L718" s="444">
        <f t="shared" ca="1" si="54"/>
        <v>-400089.0312282294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-400089.0312282294</v>
      </c>
      <c r="J719" s="444">
        <f t="array" ref="J719">IFERROR(INDEX('Retirement Calculator'!K:K,MATCH('Lorri 401b'!N719,'Retirement Calculator'!A:A,0),0),0)</f>
        <v>20171.771259384055</v>
      </c>
      <c r="K719" s="444">
        <f t="shared" ca="1" si="53"/>
        <v>-1751.0866770317227</v>
      </c>
      <c r="L719" s="444">
        <f t="shared" ca="1" si="54"/>
        <v>-422011.88916464517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-422011.88916464517</v>
      </c>
      <c r="J720" s="444">
        <f t="array" ref="J720">IFERROR(INDEX('Retirement Calculator'!K:K,MATCH('Lorri 401b'!N720,'Retirement Calculator'!A:A,0),0),0)</f>
        <v>20171.771259384055</v>
      </c>
      <c r="K720" s="444">
        <f t="shared" ca="1" si="53"/>
        <v>-1842.4319184334552</v>
      </c>
      <c r="L720" s="444">
        <f t="shared" ca="1" si="54"/>
        <v>-444026.09234246268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-444026.09234246268</v>
      </c>
      <c r="J721" s="444">
        <f t="array" ref="J721">IFERROR(INDEX('Retirement Calculator'!K:K,MATCH('Lorri 401b'!N721,'Retirement Calculator'!A:A,0),0),0)</f>
        <v>20171.771259384055</v>
      </c>
      <c r="K721" s="444">
        <f t="shared" ca="1" si="53"/>
        <v>-1934.1577650076947</v>
      </c>
      <c r="L721" s="444">
        <f t="shared" ca="1" si="54"/>
        <v>-466132.02136685443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-466132.02136685443</v>
      </c>
      <c r="J722" s="444">
        <f t="array" ref="J722">IFERROR(INDEX('Retirement Calculator'!K:K,MATCH('Lorri 401b'!N722,'Retirement Calculator'!A:A,0),0),0)</f>
        <v>20171.771259384055</v>
      </c>
      <c r="K722" s="444">
        <f t="shared" ca="1" si="53"/>
        <v>-2026.265802609327</v>
      </c>
      <c r="L722" s="444">
        <f t="shared" ca="1" si="54"/>
        <v>-488330.05842884781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-488330.05842884781</v>
      </c>
      <c r="J723" s="444">
        <f t="array" ref="J723">IFERROR(INDEX('Retirement Calculator'!K:K,MATCH('Lorri 401b'!N723,'Retirement Calculator'!A:A,0),0),0)</f>
        <v>20171.771259384055</v>
      </c>
      <c r="K723" s="444">
        <f t="shared" ca="1" si="53"/>
        <v>-2118.7576237009662</v>
      </c>
      <c r="L723" s="444">
        <f t="shared" ca="1" si="54"/>
        <v>-510620.58731193282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-510620.58731193282</v>
      </c>
      <c r="J724" s="444">
        <f t="array" ref="J724">IFERROR(INDEX('Retirement Calculator'!K:K,MATCH('Lorri 401b'!N724,'Retirement Calculator'!A:A,0),0),0)</f>
        <v>20171.771259384055</v>
      </c>
      <c r="K724" s="444">
        <f t="shared" ca="1" si="53"/>
        <v>-2211.6348273804865</v>
      </c>
      <c r="L724" s="444">
        <f t="shared" ca="1" si="54"/>
        <v>-533003.99339869735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-533003.99339869735</v>
      </c>
      <c r="J725" s="444">
        <f t="array" ref="J725">IFERROR(INDEX('Retirement Calculator'!K:K,MATCH('Lorri 401b'!N725,'Retirement Calculator'!A:A,0),0),0)</f>
        <v>20171.771259384055</v>
      </c>
      <c r="K725" s="444">
        <f t="shared" ca="1" si="53"/>
        <v>-2304.8990194086723</v>
      </c>
      <c r="L725" s="444">
        <f t="shared" ca="1" si="54"/>
        <v>-555480.66367748997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-555480.66367748997</v>
      </c>
      <c r="J726" s="444">
        <f t="array" ref="J726">IFERROR(INDEX('Retirement Calculator'!K:K,MATCH('Lorri 401b'!N726,'Retirement Calculator'!A:A,0),0),0)</f>
        <v>20171.771259384055</v>
      </c>
      <c r="K726" s="444">
        <f t="shared" ca="1" si="53"/>
        <v>-2398.5518122369754</v>
      </c>
      <c r="L726" s="444">
        <f t="shared" ca="1" si="54"/>
        <v>-578050.98674911109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-578050.98674911109</v>
      </c>
      <c r="J727" s="444">
        <f t="array" ref="J727">IFERROR(INDEX('Retirement Calculator'!K:K,MATCH('Lorri 401b'!N727,'Retirement Calculator'!A:A,0),0),0)</f>
        <v>20171.771259384055</v>
      </c>
      <c r="K727" s="444">
        <f t="shared" ca="1" si="53"/>
        <v>-2492.5948250353968</v>
      </c>
      <c r="L727" s="444">
        <f t="shared" ca="1" si="54"/>
        <v>-600715.35283353063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-600715.35283353063</v>
      </c>
      <c r="J728" s="444">
        <f t="array" ref="J728">IFERROR(INDEX('Retirement Calculator'!K:K,MATCH('Lorri 401b'!N728,'Retirement Calculator'!A:A,0),0),0)</f>
        <v>20171.771259384055</v>
      </c>
      <c r="K728" s="444">
        <f t="shared" ca="1" si="53"/>
        <v>-2587.0296837204778</v>
      </c>
      <c r="L728" s="444">
        <f t="shared" ca="1" si="54"/>
        <v>-623474.15377663507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-623474.15377663507</v>
      </c>
      <c r="J729" s="444">
        <f t="array" ref="J729">IFERROR(INDEX('Retirement Calculator'!K:K,MATCH('Lorri 401b'!N729,'Retirement Calculator'!A:A,0),0),0)</f>
        <v>20171.771259384055</v>
      </c>
      <c r="K729" s="444">
        <f t="shared" ca="1" si="53"/>
        <v>-2681.8580209834131</v>
      </c>
      <c r="L729" s="444">
        <f t="shared" ca="1" si="54"/>
        <v>-646327.78305700258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-646327.78305700258</v>
      </c>
      <c r="J730" s="444">
        <f t="array" ref="J730">IFERROR(INDEX('Retirement Calculator'!K:K,MATCH('Lorri 401b'!N730,'Retirement Calculator'!A:A,0),0),0)</f>
        <v>20171.771259384055</v>
      </c>
      <c r="K730" s="444">
        <f t="shared" ca="1" si="53"/>
        <v>-2777.0814763182775</v>
      </c>
      <c r="L730" s="444">
        <f t="shared" ca="1" si="54"/>
        <v>-669276.63579270488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-669276.63579270488</v>
      </c>
      <c r="J731" s="444">
        <f t="array" ref="J731">IFERROR(INDEX('Retirement Calculator'!K:K,MATCH('Lorri 401b'!N731,'Retirement Calculator'!A:A,0),0),0)</f>
        <v>20171.771259384055</v>
      </c>
      <c r="K731" s="444">
        <f t="shared" ca="1" si="53"/>
        <v>-2872.7016960503706</v>
      </c>
      <c r="L731" s="444">
        <f t="shared" ca="1" si="54"/>
        <v>-692321.10874813935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-692321.10874813935</v>
      </c>
      <c r="J732" s="444">
        <f t="array" ref="J732">IFERROR(INDEX('Retirement Calculator'!K:K,MATCH('Lorri 401b'!N732,'Retirement Calculator'!A:A,0),0),0)</f>
        <v>20171.771259384055</v>
      </c>
      <c r="K732" s="444">
        <f t="shared" ca="1" si="53"/>
        <v>-2968.7203333646808</v>
      </c>
      <c r="L732" s="444">
        <f t="shared" ca="1" si="54"/>
        <v>-715461.60034088802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-715461.60034088802</v>
      </c>
      <c r="J733" s="444">
        <f t="array" ref="J733">IFERROR(INDEX('Retirement Calculator'!K:K,MATCH('Lorri 401b'!N733,'Retirement Calculator'!A:A,0),0),0)</f>
        <v>20171.771259384055</v>
      </c>
      <c r="K733" s="444">
        <f t="shared" ca="1" si="53"/>
        <v>-3065.1390483344671</v>
      </c>
      <c r="L733" s="444">
        <f t="shared" ca="1" si="54"/>
        <v>-738698.51064860658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-738698.51064860658</v>
      </c>
      <c r="J734" s="444">
        <f t="array" ref="J734">IFERROR(INDEX('Retirement Calculator'!K:K,MATCH('Lorri 401b'!N734,'Retirement Calculator'!A:A,0),0),0)</f>
        <v>20171.771259384055</v>
      </c>
      <c r="K734" s="444">
        <f t="shared" ca="1" si="53"/>
        <v>-3161.9595079499609</v>
      </c>
      <c r="L734" s="444">
        <f t="shared" ca="1" si="54"/>
        <v>-762032.24141594057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-762032.24141594057</v>
      </c>
      <c r="J735" s="444">
        <f t="array" ref="J735">IFERROR(INDEX('Retirement Calculator'!K:K,MATCH('Lorri 401b'!N735,'Retirement Calculator'!A:A,0),0),0)</f>
        <v>20171.771259384055</v>
      </c>
      <c r="K735" s="444">
        <f t="shared" ca="1" si="53"/>
        <v>-3259.183386147186</v>
      </c>
      <c r="L735" s="444">
        <f t="shared" ca="1" si="54"/>
        <v>-785463.19606147183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-785463.19606147183</v>
      </c>
      <c r="J736" s="444">
        <f t="array" ref="J736">IFERROR(INDEX('Retirement Calculator'!K:K,MATCH('Lorri 401b'!N736,'Retirement Calculator'!A:A,0),0),0)</f>
        <v>20171.771259384055</v>
      </c>
      <c r="K736" s="444">
        <f t="shared" ca="1" si="53"/>
        <v>-3356.8123638368997</v>
      </c>
      <c r="L736" s="444">
        <f t="shared" ca="1" si="54"/>
        <v>-808991.77968469285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-808991.77968469285</v>
      </c>
      <c r="J737" s="444">
        <f t="array" ref="J737">IFERROR(INDEX('Retirement Calculator'!K:K,MATCH('Lorri 401b'!N737,'Retirement Calculator'!A:A,0),0),0)</f>
        <v>20171.771259384055</v>
      </c>
      <c r="K737" s="444">
        <f t="shared" ca="1" si="53"/>
        <v>-3454.8481289336537</v>
      </c>
      <c r="L737" s="444">
        <f t="shared" ca="1" si="54"/>
        <v>-832618.39907301054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-832618.39907301054</v>
      </c>
      <c r="J738" s="444">
        <f t="array" ref="J738">IFERROR(INDEX('Retirement Calculator'!K:K,MATCH('Lorri 401b'!N738,'Retirement Calculator'!A:A,0),0),0)</f>
        <v>20171.771259384055</v>
      </c>
      <c r="K738" s="444">
        <f t="shared" ca="1" si="53"/>
        <v>-3553.2923763849767</v>
      </c>
      <c r="L738" s="444">
        <f t="shared" ca="1" si="54"/>
        <v>-856343.46270877949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-856343.46270877949</v>
      </c>
      <c r="J739" s="444">
        <f t="array" ref="J739">IFERROR(INDEX('Retirement Calculator'!K:K,MATCH('Lorri 401b'!N739,'Retirement Calculator'!A:A,0),0),0)</f>
        <v>20171.771259384055</v>
      </c>
      <c r="K739" s="444">
        <f t="shared" ca="1" si="53"/>
        <v>-3652.1468082006818</v>
      </c>
      <c r="L739" s="444">
        <f t="shared" ca="1" si="54"/>
        <v>-880167.38077636424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-880167.38077636424</v>
      </c>
      <c r="J740" s="444">
        <f t="array" ref="J740">IFERROR(INDEX('Retirement Calculator'!K:K,MATCH('Lorri 401b'!N740,'Retirement Calculator'!A:A,0),0),0)</f>
        <v>20171.771259384055</v>
      </c>
      <c r="K740" s="444">
        <f t="shared" ca="1" si="53"/>
        <v>-3751.4131334822841</v>
      </c>
      <c r="L740" s="444">
        <f t="shared" ca="1" si="54"/>
        <v>-904090.56516923069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-904090.56516923069</v>
      </c>
      <c r="J741" s="444">
        <f t="array" ref="J741">IFERROR(INDEX('Retirement Calculator'!K:K,MATCH('Lorri 401b'!N741,'Retirement Calculator'!A:A,0),0),0)</f>
        <v>20171.771259384055</v>
      </c>
      <c r="K741" s="444">
        <f t="shared" ca="1" si="53"/>
        <v>-3851.0930684525615</v>
      </c>
      <c r="L741" s="444">
        <f t="shared" ca="1" si="54"/>
        <v>-928113.42949706735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-928113.42949706735</v>
      </c>
      <c r="J742" s="444">
        <f t="array" ref="J742">IFERROR(INDEX('Retirement Calculator'!K:K,MATCH('Lorri 401b'!N742,'Retirement Calculator'!A:A,0),0),0)</f>
        <v>20171.771259384055</v>
      </c>
      <c r="K742" s="444">
        <f t="shared" ca="1" si="53"/>
        <v>-3951.1883364852142</v>
      </c>
      <c r="L742" s="444">
        <f t="shared" ca="1" si="54"/>
        <v>-952236.38909293653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-952236.38909293653</v>
      </c>
      <c r="J743" s="444">
        <f t="array" ref="J743">IFERROR(INDEX('Retirement Calculator'!K:K,MATCH('Lorri 401b'!N743,'Retirement Calculator'!A:A,0),0),0)</f>
        <v>20171.771259384055</v>
      </c>
      <c r="K743" s="444">
        <f t="shared" ca="1" si="53"/>
        <v>-4051.7006681346693</v>
      </c>
      <c r="L743" s="444">
        <f t="shared" ca="1" si="54"/>
        <v>-976459.86102045537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-976459.86102045537</v>
      </c>
      <c r="J744" s="444">
        <f t="array" ref="J744">IFERROR(INDEX('Retirement Calculator'!K:K,MATCH('Lorri 401b'!N744,'Retirement Calculator'!A:A,0),0),0)</f>
        <v>20171.771259384055</v>
      </c>
      <c r="K744" s="444">
        <f t="shared" ca="1" si="53"/>
        <v>-4152.6318011659969</v>
      </c>
      <c r="L744" s="444">
        <f t="shared" ca="1" si="54"/>
        <v>-1000784.2640810054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-1000784.2640810054</v>
      </c>
      <c r="J745" s="444">
        <f t="array" ref="J745">IFERROR(INDEX('Retirement Calculator'!K:K,MATCH('Lorri 401b'!N745,'Retirement Calculator'!A:A,0),0),0)</f>
        <v>20171.771259384055</v>
      </c>
      <c r="K745" s="444">
        <f t="shared" ca="1" si="53"/>
        <v>-4253.9834805849559</v>
      </c>
      <c r="L745" s="444">
        <f t="shared" ca="1" si="54"/>
        <v>-1025210.0188209744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-1025210.0188209744</v>
      </c>
      <c r="J746" s="444">
        <f t="array" ref="J746">IFERROR(INDEX('Retirement Calculator'!K:K,MATCH('Lorri 401b'!N746,'Retirement Calculator'!A:A,0),0),0)</f>
        <v>20171.771259384055</v>
      </c>
      <c r="K746" s="444">
        <f t="shared" ca="1" si="53"/>
        <v>-4355.7574586681612</v>
      </c>
      <c r="L746" s="444">
        <f t="shared" ca="1" si="54"/>
        <v>-1049737.5475390267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-1049737.5475390267</v>
      </c>
      <c r="J747" s="444">
        <f t="array" ref="J747">IFERROR(INDEX('Retirement Calculator'!K:K,MATCH('Lorri 401b'!N747,'Retirement Calculator'!A:A,0),0),0)</f>
        <v>20171.771259384055</v>
      </c>
      <c r="K747" s="444">
        <f t="shared" ca="1" si="53"/>
        <v>-4457.9554949933781</v>
      </c>
      <c r="L747" s="444">
        <f t="shared" ca="1" si="54"/>
        <v>-1074367.2742934041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-1074367.2742934041</v>
      </c>
      <c r="J748" s="444">
        <f t="array" ref="J748">IFERROR(INDEX('Retirement Calculator'!K:K,MATCH('Lorri 401b'!N748,'Retirement Calculator'!A:A,0),0),0)</f>
        <v>20171.771259384055</v>
      </c>
      <c r="K748" s="444">
        <f t="shared" ca="1" si="53"/>
        <v>-4560.5793564699507</v>
      </c>
      <c r="L748" s="444">
        <f t="shared" ca="1" si="54"/>
        <v>-1099099.624909258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-1099099.624909258</v>
      </c>
      <c r="J749" s="444">
        <f t="array" ref="J749">IFERROR(INDEX('Retirement Calculator'!K:K,MATCH('Lorri 401b'!N749,'Retirement Calculator'!A:A,0),0),0)</f>
        <v>20171.771259384055</v>
      </c>
      <c r="K749" s="444">
        <f t="shared" ca="1" si="53"/>
        <v>-4663.6308173693415</v>
      </c>
      <c r="L749" s="444">
        <f t="shared" ca="1" si="54"/>
        <v>-1123935.0269860113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-1123935.0269860113</v>
      </c>
      <c r="J750" s="444">
        <f t="array" ref="J750">IFERROR(INDEX('Retirement Calculator'!K:K,MATCH('Lorri 401b'!N750,'Retirement Calculator'!A:A,0),0),0)</f>
        <v>20171.771259384055</v>
      </c>
      <c r="K750" s="444">
        <f t="shared" ca="1" si="53"/>
        <v>-4767.1116593558136</v>
      </c>
      <c r="L750" s="444">
        <f t="shared" ca="1" si="54"/>
        <v>-1148873.9099047512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-1148873.9099047512</v>
      </c>
      <c r="J751" s="444">
        <f t="array" ref="J751">IFERROR(INDEX('Retirement Calculator'!K:K,MATCH('Lorri 401b'!N751,'Retirement Calculator'!A:A,0),0),0)</f>
        <v>20171.771259384055</v>
      </c>
      <c r="K751" s="444">
        <f t="shared" ca="1" si="53"/>
        <v>-4871.0236715172305</v>
      </c>
      <c r="L751" s="444">
        <f t="shared" ca="1" si="54"/>
        <v>-1173916.7048356524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-1173916.7048356524</v>
      </c>
      <c r="J752" s="444">
        <f t="array" ref="J752">IFERROR(INDEX('Retirement Calculator'!K:K,MATCH('Lorri 401b'!N752,'Retirement Calculator'!A:A,0),0),0)</f>
        <v>20171.771259384055</v>
      </c>
      <c r="K752" s="444">
        <f t="shared" ca="1" si="53"/>
        <v>-4975.3686503959852</v>
      </c>
      <c r="L752" s="444">
        <f t="shared" ca="1" si="54"/>
        <v>-1199063.8447454323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-1199063.8447454323</v>
      </c>
      <c r="J753" s="444">
        <f t="array" ref="J753">IFERROR(INDEX('Retirement Calculator'!K:K,MATCH('Lorri 401b'!N753,'Retirement Calculator'!A:A,0),0),0)</f>
        <v>20171.771259384055</v>
      </c>
      <c r="K753" s="444">
        <f t="shared" ca="1" si="53"/>
        <v>-5080.148400020068</v>
      </c>
      <c r="L753" s="444">
        <f t="shared" ca="1" si="54"/>
        <v>-1224315.7644048363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-1224315.7644048363</v>
      </c>
      <c r="J754" s="444">
        <f t="array" ref="J754">IFERROR(INDEX('Retirement Calculator'!K:K,MATCH('Lorri 401b'!N754,'Retirement Calculator'!A:A,0),0),0)</f>
        <v>20171.771259384055</v>
      </c>
      <c r="K754" s="444">
        <f t="shared" ca="1" si="53"/>
        <v>-5185.3647319342517</v>
      </c>
      <c r="L754" s="444">
        <f t="shared" ca="1" si="54"/>
        <v>-1249672.9003961545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-1249672.9003961545</v>
      </c>
      <c r="J755" s="444">
        <f t="array" ref="J755">IFERROR(INDEX('Retirement Calculator'!K:K,MATCH('Lorri 401b'!N755,'Retirement Calculator'!A:A,0),0),0)</f>
        <v>20171.771259384055</v>
      </c>
      <c r="K755" s="444">
        <f t="shared" ca="1" si="53"/>
        <v>-5291.0194652314103</v>
      </c>
      <c r="L755" s="444">
        <f t="shared" ca="1" si="54"/>
        <v>-1275135.6911207698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-1275135.6911207698</v>
      </c>
      <c r="J756" s="444">
        <f t="array" ref="J756">IFERROR(INDEX('Retirement Calculator'!K:K,MATCH('Lorri 401b'!N756,'Retirement Calculator'!A:A,0),0),0)</f>
        <v>20171.771259384055</v>
      </c>
      <c r="K756" s="444">
        <f t="shared" ca="1" si="53"/>
        <v>-5397.1144265839739</v>
      </c>
      <c r="L756" s="444">
        <f t="shared" ca="1" si="54"/>
        <v>-1300704.5768067378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-1300704.5768067378</v>
      </c>
      <c r="J757" s="444">
        <f t="array" ref="J757">IFERROR(INDEX('Retirement Calculator'!K:K,MATCH('Lorri 401b'!N757,'Retirement Calculator'!A:A,0),0),0)</f>
        <v>20171.771259384055</v>
      </c>
      <c r="K757" s="444">
        <f t="shared" ca="1" si="53"/>
        <v>-5503.6514502755072</v>
      </c>
      <c r="L757" s="444">
        <f t="shared" ca="1" si="54"/>
        <v>-1326379.9995163972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-1326379.9995163972</v>
      </c>
      <c r="J758" s="444">
        <f t="array" ref="J758">IFERROR(INDEX('Retirement Calculator'!K:K,MATCH('Lorri 401b'!N758,'Retirement Calculator'!A:A,0),0),0)</f>
        <v>20171.771259384055</v>
      </c>
      <c r="K758" s="444">
        <f t="shared" ca="1" si="53"/>
        <v>-5610.6323782324216</v>
      </c>
      <c r="L758" s="444">
        <f t="shared" ca="1" si="54"/>
        <v>-1352162.4031540137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-1352162.4031540137</v>
      </c>
      <c r="J759" s="444">
        <f t="array" ref="J759">IFERROR(INDEX('Retirement Calculator'!K:K,MATCH('Lorri 401b'!N759,'Retirement Calculator'!A:A,0),0),0)</f>
        <v>20171.771259384055</v>
      </c>
      <c r="K759" s="444">
        <f t="shared" ca="1" si="53"/>
        <v>-5718.0590600558235</v>
      </c>
      <c r="L759" s="444">
        <f t="shared" ca="1" si="54"/>
        <v>-1378052.2334734534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-1378052.2334734534</v>
      </c>
      <c r="J760" s="444">
        <f t="array" ref="J760">IFERROR(INDEX('Retirement Calculator'!K:K,MATCH('Lorri 401b'!N760,'Retirement Calculator'!A:A,0),0),0)</f>
        <v>20171.771259384055</v>
      </c>
      <c r="K760" s="444">
        <f t="shared" ca="1" si="53"/>
        <v>-5825.9333530534896</v>
      </c>
      <c r="L760" s="444">
        <f t="shared" ca="1" si="54"/>
        <v>-1404049.9380858908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-1404049.9380858908</v>
      </c>
      <c r="J761" s="444">
        <f t="array" ref="J761">IFERROR(INDEX('Retirement Calculator'!K:K,MATCH('Lorri 401b'!N761,'Retirement Calculator'!A:A,0),0),0)</f>
        <v>20171.771259384055</v>
      </c>
      <c r="K761" s="444">
        <f t="shared" ca="1" si="53"/>
        <v>-5934.257122271978</v>
      </c>
      <c r="L761" s="444">
        <f t="shared" ca="1" si="54"/>
        <v>-1430155.9664675468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-1430155.9664675468</v>
      </c>
      <c r="J762" s="444">
        <f t="array" ref="J762">IFERROR(INDEX('Retirement Calculator'!K:K,MATCH('Lorri 401b'!N762,'Retirement Calculator'!A:A,0),0),0)</f>
        <v>20171.771259384055</v>
      </c>
      <c r="K762" s="444">
        <f t="shared" ca="1" si="53"/>
        <v>-6043.032240528878</v>
      </c>
      <c r="L762" s="444">
        <f t="shared" ca="1" si="54"/>
        <v>-1456370.7699674596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-1456370.7699674596</v>
      </c>
      <c r="J763" s="444">
        <f t="array" ref="J763">IFERROR(INDEX('Retirement Calculator'!K:K,MATCH('Lorri 401b'!N763,'Retirement Calculator'!A:A,0),0),0)</f>
        <v>20171.771259384055</v>
      </c>
      <c r="K763" s="444">
        <f t="shared" ca="1" si="53"/>
        <v>-6152.2605884451814</v>
      </c>
      <c r="L763" s="444">
        <f t="shared" ca="1" si="54"/>
        <v>-1482694.8018152888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-1482694.8018152888</v>
      </c>
      <c r="J764" s="444">
        <f t="array" ref="J764">IFERROR(INDEX('Retirement Calculator'!K:K,MATCH('Lorri 401b'!N764,'Retirement Calculator'!A:A,0),0),0)</f>
        <v>20171.771259384055</v>
      </c>
      <c r="K764" s="444">
        <f t="shared" ca="1" si="53"/>
        <v>-6261.9440544778035</v>
      </c>
      <c r="L764" s="444">
        <f t="shared" ca="1" si="54"/>
        <v>-1509128.5171291507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-1509128.5171291507</v>
      </c>
      <c r="J765" s="444">
        <f t="array" ref="J765">IFERROR(INDEX('Retirement Calculator'!K:K,MATCH('Lorri 401b'!N765,'Retirement Calculator'!A:A,0),0),0)</f>
        <v>20171.771259384055</v>
      </c>
      <c r="K765" s="444">
        <f t="shared" ca="1" si="53"/>
        <v>-6372.0845349522278</v>
      </c>
      <c r="L765" s="444">
        <f t="shared" ca="1" si="54"/>
        <v>-1535672.3729234869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-1535672.3729234869</v>
      </c>
      <c r="J766" s="444">
        <f t="array" ref="J766">IFERROR(INDEX('Retirement Calculator'!K:K,MATCH('Lorri 401b'!N766,'Retirement Calculator'!A:A,0),0),0)</f>
        <v>20171.771259384055</v>
      </c>
      <c r="K766" s="444">
        <f t="shared" ca="1" si="53"/>
        <v>-6482.6839340952956</v>
      </c>
      <c r="L766" s="444">
        <f t="shared" ca="1" si="54"/>
        <v>-1562326.8281169662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-1562326.8281169662</v>
      </c>
      <c r="J767" s="444">
        <f t="array" ref="J767">IFERROR(INDEX('Retirement Calculator'!K:K,MATCH('Lorri 401b'!N767,'Retirement Calculator'!A:A,0),0),0)</f>
        <v>20171.771259384055</v>
      </c>
      <c r="K767" s="444">
        <f t="shared" ca="1" si="53"/>
        <v>-6593.7441640681254</v>
      </c>
      <c r="L767" s="444">
        <f t="shared" ca="1" si="54"/>
        <v>-1589092.3435404182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-1589092.3435404182</v>
      </c>
      <c r="J768" s="444">
        <f t="array" ref="J768">IFERROR(INDEX('Retirement Calculator'!K:K,MATCH('Lorri 401b'!N768,'Retirement Calculator'!A:A,0),0),0)</f>
        <v>20171.771259384055</v>
      </c>
      <c r="K768" s="444">
        <f t="shared" ca="1" si="53"/>
        <v>-6705.2671449991758</v>
      </c>
      <c r="L768" s="444">
        <f t="shared" ca="1" si="54"/>
        <v>-1615969.3819448014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-1615969.3819448014</v>
      </c>
      <c r="J769" s="444">
        <f t="array" ref="J769">IFERROR(INDEX('Retirement Calculator'!K:K,MATCH('Lorri 401b'!N769,'Retirement Calculator'!A:A,0),0),0)</f>
        <v>20171.771259384055</v>
      </c>
      <c r="K769" s="444">
        <f t="shared" ca="1" si="53"/>
        <v>-6817.25480501744</v>
      </c>
      <c r="L769" s="444">
        <f t="shared" ca="1" si="54"/>
        <v>-1642958.4080092029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-1642958.4080092029</v>
      </c>
      <c r="J770" s="444">
        <f t="array" ref="J770">IFERROR(INDEX('Retirement Calculator'!K:K,MATCH('Lorri 401b'!N770,'Retirement Calculator'!A:A,0),0),0)</f>
        <v>20171.771259384055</v>
      </c>
      <c r="K770" s="444">
        <f t="shared" ca="1" si="53"/>
        <v>-6929.7090802857783</v>
      </c>
      <c r="L770" s="444">
        <f t="shared" ca="1" si="54"/>
        <v>-1670059.8883488728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-1670059.8883488728</v>
      </c>
      <c r="J771" s="444">
        <f t="array" ref="J771">IFERROR(INDEX('Retirement Calculator'!K:K,MATCH('Lorri 401b'!N771,'Retirement Calculator'!A:A,0),0),0)</f>
        <v>20171.771259384055</v>
      </c>
      <c r="K771" s="444">
        <f t="shared" ca="1" si="53"/>
        <v>-7042.6319150344034</v>
      </c>
      <c r="L771" s="444">
        <f t="shared" ca="1" si="54"/>
        <v>-1697274.2915232913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-1697274.2915232913</v>
      </c>
      <c r="J772" s="444">
        <f t="array" ref="J772">IFERROR(INDEX('Retirement Calculator'!K:K,MATCH('Lorri 401b'!N772,'Retirement Calculator'!A:A,0),0),0)</f>
        <v>20171.771259384055</v>
      </c>
      <c r="K772" s="444">
        <f t="shared" ca="1" si="53"/>
        <v>-7156.0252615944801</v>
      </c>
      <c r="L772" s="444">
        <f t="shared" ca="1" si="54"/>
        <v>-1724602.0880442697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-1724602.0880442697</v>
      </c>
      <c r="J773" s="444">
        <f t="array" ref="J773">IFERROR(INDEX('Retirement Calculator'!K:K,MATCH('Lorri 401b'!N773,'Retirement Calculator'!A:A,0),0),0)</f>
        <v>20171.771259384055</v>
      </c>
      <c r="K773" s="444">
        <f t="shared" ref="K773:K1027" ca="1" si="79">IPMT(M773/12,1,12,-I773+J773,,0)</f>
        <v>-7269.8910804318903</v>
      </c>
      <c r="L773" s="444">
        <f t="shared" ref="L773:L1027" ca="1" si="80">I773-J773+K773</f>
        <v>-1752043.7503840856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-1752043.7503840856</v>
      </c>
      <c r="J774" s="444">
        <f t="array" ref="J774">IFERROR(INDEX('Retirement Calculator'!K:K,MATCH('Lorri 401b'!N774,'Retirement Calculator'!A:A,0),0),0)</f>
        <v>20171.771259384055</v>
      </c>
      <c r="K774" s="444">
        <f t="shared" ca="1" si="79"/>
        <v>-7384.2313401811234</v>
      </c>
      <c r="L774" s="444">
        <f t="shared" ca="1" si="80"/>
        <v>-1779599.7529836507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-1779599.7529836507</v>
      </c>
      <c r="J775" s="444">
        <f t="array" ref="J775">IFERROR(INDEX('Retirement Calculator'!K:K,MATCH('Lorri 401b'!N775,'Retirement Calculator'!A:A,0),0),0)</f>
        <v>20171.771259384055</v>
      </c>
      <c r="K775" s="444">
        <f t="shared" ca="1" si="79"/>
        <v>-7499.0480176793108</v>
      </c>
      <c r="L775" s="444">
        <f t="shared" ca="1" si="80"/>
        <v>-1807270.5722607139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-1807270.5722607139</v>
      </c>
      <c r="J776" s="444">
        <f t="array" ref="J776">IFERROR(INDEX('Retirement Calculator'!K:K,MATCH('Lorri 401b'!N776,'Retirement Calculator'!A:A,0),0),0)</f>
        <v>20171.771259384055</v>
      </c>
      <c r="K776" s="444">
        <f t="shared" ca="1" si="79"/>
        <v>-7614.3430980004086</v>
      </c>
      <c r="L776" s="444">
        <f t="shared" ca="1" si="80"/>
        <v>-1835056.6866180983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-1835056.6866180983</v>
      </c>
      <c r="J777" s="444">
        <f t="array" ref="J777">IFERROR(INDEX('Retirement Calculator'!K:K,MATCH('Lorri 401b'!N777,'Retirement Calculator'!A:A,0),0),0)</f>
        <v>20171.771259384055</v>
      </c>
      <c r="K777" s="444">
        <f t="shared" ca="1" si="79"/>
        <v>-7730.1185744895092</v>
      </c>
      <c r="L777" s="444">
        <f t="shared" ca="1" si="80"/>
        <v>-1862958.5764519719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-1862958.5764519719</v>
      </c>
      <c r="J778" s="444">
        <f t="array" ref="J778">IFERROR(INDEX('Retirement Calculator'!K:K,MATCH('Lorri 401b'!N778,'Retirement Calculator'!A:A,0),0),0)</f>
        <v>20171.771259384055</v>
      </c>
      <c r="K778" s="444">
        <f t="shared" ca="1" si="79"/>
        <v>-7846.3764487973158</v>
      </c>
      <c r="L778" s="444">
        <f t="shared" ca="1" si="80"/>
        <v>-1890976.7241601532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-1890976.7241601532</v>
      </c>
      <c r="J779" s="444">
        <f t="array" ref="J779">IFERROR(INDEX('Retirement Calculator'!K:K,MATCH('Lorri 401b'!N779,'Retirement Calculator'!A:A,0),0),0)</f>
        <v>20171.771259384055</v>
      </c>
      <c r="K779" s="444">
        <f t="shared" ca="1" si="79"/>
        <v>-7963.1187309147381</v>
      </c>
      <c r="L779" s="444">
        <f t="shared" ca="1" si="80"/>
        <v>-1919111.614150452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-1919111.614150452</v>
      </c>
      <c r="J780" s="444">
        <f t="array" ref="J780">IFERROR(INDEX('Retirement Calculator'!K:K,MATCH('Lorri 401b'!N780,'Retirement Calculator'!A:A,0),0),0)</f>
        <v>20171.771259384055</v>
      </c>
      <c r="K780" s="444">
        <f t="shared" ca="1" si="79"/>
        <v>-8080.3474392076487</v>
      </c>
      <c r="L780" s="444">
        <f t="shared" ca="1" si="80"/>
        <v>-1947363.7328490436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-1947363.7328490436</v>
      </c>
      <c r="J781" s="444">
        <f t="array" ref="J781">IFERROR(INDEX('Retirement Calculator'!K:K,MATCH('Lorri 401b'!N781,'Retirement Calculator'!A:A,0),0),0)</f>
        <v>20171.771259384055</v>
      </c>
      <c r="K781" s="444">
        <f t="shared" ca="1" si="79"/>
        <v>-8198.0646004517803</v>
      </c>
      <c r="L781" s="444">
        <f t="shared" ca="1" si="80"/>
        <v>-1975733.5687088794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-1975733.5687088794</v>
      </c>
      <c r="J782" s="444">
        <f t="array" ref="J782">IFERROR(INDEX('Retirement Calculator'!K:K,MATCH('Lorri 401b'!N782,'Retirement Calculator'!A:A,0),0),0)</f>
        <v>20171.771259384055</v>
      </c>
      <c r="K782" s="444">
        <f t="shared" ca="1" si="79"/>
        <v>-8316.2722498677649</v>
      </c>
      <c r="L782" s="444">
        <f t="shared" ca="1" si="80"/>
        <v>-2004221.6122181311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-2004221.6122181311</v>
      </c>
      <c r="J783" s="444">
        <f t="array" ref="J783">IFERROR(INDEX('Retirement Calculator'!K:K,MATCH('Lorri 401b'!N783,'Retirement Calculator'!A:A,0),0),0)</f>
        <v>20171.771259384055</v>
      </c>
      <c r="K783" s="444">
        <f t="shared" ca="1" si="79"/>
        <v>-8434.9724311563132</v>
      </c>
      <c r="L783" s="444">
        <f t="shared" ca="1" si="80"/>
        <v>-2032828.3559086714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-2032828.3559086714</v>
      </c>
      <c r="J784" s="444">
        <f t="array" ref="J784">IFERROR(INDEX('Retirement Calculator'!K:K,MATCH('Lorri 401b'!N784,'Retirement Calculator'!A:A,0),0),0)</f>
        <v>20171.771259384055</v>
      </c>
      <c r="K784" s="444">
        <f t="shared" ca="1" si="79"/>
        <v>-8554.1671965335645</v>
      </c>
      <c r="L784" s="444">
        <f t="shared" ca="1" si="80"/>
        <v>-2061554.294364589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-2061554.294364589</v>
      </c>
      <c r="J785" s="444">
        <f t="array" ref="J785">IFERROR(INDEX('Retirement Calculator'!K:K,MATCH('Lorri 401b'!N785,'Retirement Calculator'!A:A,0),0),0)</f>
        <v>20171.771259384055</v>
      </c>
      <c r="K785" s="444">
        <f t="shared" ca="1" si="79"/>
        <v>-8673.8586067665547</v>
      </c>
      <c r="L785" s="444">
        <f t="shared" ca="1" si="80"/>
        <v>-2090399.9242307395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-2090399.9242307395</v>
      </c>
      <c r="J786" s="444">
        <f t="array" ref="J786">IFERROR(INDEX('Retirement Calculator'!K:K,MATCH('Lorri 401b'!N786,'Retirement Calculator'!A:A,0),0),0)</f>
        <v>20171.771259384055</v>
      </c>
      <c r="K786" s="444">
        <f t="shared" ca="1" si="79"/>
        <v>-8794.048731208848</v>
      </c>
      <c r="L786" s="444">
        <f t="shared" ca="1" si="80"/>
        <v>-2119365.7442213325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-2119365.7442213325</v>
      </c>
      <c r="J787" s="444">
        <f t="array" ref="J787">IFERROR(INDEX('Retirement Calculator'!K:K,MATCH('Lorri 401b'!N787,'Retirement Calculator'!A:A,0),0),0)</f>
        <v>20171.771259384055</v>
      </c>
      <c r="K787" s="444">
        <f t="shared" ca="1" si="79"/>
        <v>-8914.7396478363189</v>
      </c>
      <c r="L787" s="444">
        <f t="shared" ca="1" si="80"/>
        <v>-2148452.2551285531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-2148452.2551285531</v>
      </c>
      <c r="J788" s="444">
        <f t="array" ref="J788">IFERROR(INDEX('Retirement Calculator'!K:K,MATCH('Lorri 401b'!N788,'Retirement Calculator'!A:A,0),0),0)</f>
        <v>20171.771259384055</v>
      </c>
      <c r="K788" s="444">
        <f t="shared" ca="1" si="79"/>
        <v>-9035.9334432830728</v>
      </c>
      <c r="L788" s="444">
        <f t="shared" ca="1" si="80"/>
        <v>-2177659.9598312206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-2177659.9598312206</v>
      </c>
      <c r="J789" s="444">
        <f t="array" ref="J789">IFERROR(INDEX('Retirement Calculator'!K:K,MATCH('Lorri 401b'!N789,'Retirement Calculator'!A:A,0),0),0)</f>
        <v>20171.771259384055</v>
      </c>
      <c r="K789" s="444">
        <f t="shared" ca="1" si="79"/>
        <v>-9157.6322128775191</v>
      </c>
      <c r="L789" s="444">
        <f t="shared" ca="1" si="80"/>
        <v>-2206989.3633034825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-2206989.3633034825</v>
      </c>
      <c r="J790" s="444">
        <f t="array" ref="J790">IFERROR(INDEX('Retirement Calculator'!K:K,MATCH('Lorri 401b'!N790,'Retirement Calculator'!A:A,0),0),0)</f>
        <v>20171.771259384055</v>
      </c>
      <c r="K790" s="444">
        <f t="shared" ca="1" si="79"/>
        <v>-9279.8380606786122</v>
      </c>
      <c r="L790" s="444">
        <f t="shared" ca="1" si="80"/>
        <v>-2236440.9726235452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-2236440.9726235452</v>
      </c>
      <c r="J791" s="444">
        <f t="array" ref="J791">IFERROR(INDEX('Retirement Calculator'!K:K,MATCH('Lorri 401b'!N791,'Retirement Calculator'!A:A,0),0),0)</f>
        <v>20171.771259384055</v>
      </c>
      <c r="K791" s="444">
        <f t="shared" ca="1" si="79"/>
        <v>-9402.5530995122062</v>
      </c>
      <c r="L791" s="444">
        <f t="shared" ca="1" si="80"/>
        <v>-2266015.2969824416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-2266015.2969824416</v>
      </c>
      <c r="J792" s="444">
        <f t="array" ref="J792">IFERROR(INDEX('Retirement Calculator'!K:K,MATCH('Lorri 401b'!N792,'Retirement Calculator'!A:A,0),0),0)</f>
        <v>20171.771259384055</v>
      </c>
      <c r="K792" s="444">
        <f t="shared" ca="1" si="79"/>
        <v>-9525.7794510076073</v>
      </c>
      <c r="L792" s="444">
        <f t="shared" ca="1" si="80"/>
        <v>-2295712.8476928333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-2295712.8476928333</v>
      </c>
      <c r="J793" s="444">
        <f t="array" ref="J793">IFERROR(INDEX('Retirement Calculator'!K:K,MATCH('Lorri 401b'!N793,'Retirement Calculator'!A:A,0),0),0)</f>
        <v>20171.771259384055</v>
      </c>
      <c r="K793" s="444">
        <f t="shared" ca="1" si="79"/>
        <v>-9649.5192456342393</v>
      </c>
      <c r="L793" s="444">
        <f t="shared" ca="1" si="80"/>
        <v>-2325534.1381978518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-2325534.1381978518</v>
      </c>
      <c r="J794" s="444">
        <f t="array" ref="J794">IFERROR(INDEX('Retirement Calculator'!K:K,MATCH('Lorri 401b'!N794,'Retirement Calculator'!A:A,0),0),0)</f>
        <v>20171.771259384055</v>
      </c>
      <c r="K794" s="444">
        <f t="shared" ca="1" si="79"/>
        <v>-9773.7746227384832</v>
      </c>
      <c r="L794" s="444">
        <f t="shared" ca="1" si="80"/>
        <v>-2355479.6840799744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-2355479.6840799744</v>
      </c>
      <c r="J795" s="444">
        <f t="array" ref="J795">IFERROR(INDEX('Retirement Calculator'!K:K,MATCH('Lorri 401b'!N795,'Retirement Calculator'!A:A,0),0),0)</f>
        <v>20171.771259384055</v>
      </c>
      <c r="K795" s="444">
        <f t="shared" ca="1" si="79"/>
        <v>-9898.5477305806617</v>
      </c>
      <c r="L795" s="444">
        <f t="shared" ca="1" si="80"/>
        <v>-2385550.0030699391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-2385550.0030699391</v>
      </c>
      <c r="J796" s="444">
        <f t="array" ref="J796">IFERROR(INDEX('Retirement Calculator'!K:K,MATCH('Lorri 401b'!N796,'Retirement Calculator'!A:A,0),0),0)</f>
        <v>20171.771259384055</v>
      </c>
      <c r="K796" s="444">
        <f t="shared" ca="1" si="79"/>
        <v>-10023.84072637218</v>
      </c>
      <c r="L796" s="444">
        <f t="shared" ca="1" si="80"/>
        <v>-2415745.6150556956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-2415745.6150556956</v>
      </c>
      <c r="J797" s="444">
        <f t="array" ref="J797">IFERROR(INDEX('Retirement Calculator'!K:K,MATCH('Lorri 401b'!N797,'Retirement Calculator'!A:A,0),0),0)</f>
        <v>20171.771259384055</v>
      </c>
      <c r="K797" s="444">
        <f t="shared" ca="1" si="79"/>
        <v>-10149.655776312833</v>
      </c>
      <c r="L797" s="444">
        <f t="shared" ca="1" si="80"/>
        <v>-2446067.0420913929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-2446067.0420913929</v>
      </c>
      <c r="J798" s="444">
        <f t="array" ref="J798">IFERROR(INDEX('Retirement Calculator'!K:K,MATCH('Lorri 401b'!N798,'Retirement Calculator'!A:A,0),0),0)</f>
        <v>20171.771259384055</v>
      </c>
      <c r="K798" s="444">
        <f t="shared" ca="1" si="79"/>
        <v>-10275.995055628238</v>
      </c>
      <c r="L798" s="444">
        <f t="shared" ca="1" si="80"/>
        <v>-2476514.8084064052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-2476514.8084064052</v>
      </c>
      <c r="J799" s="444">
        <f t="array" ref="J799">IFERROR(INDEX('Retirement Calculator'!K:K,MATCH('Lorri 401b'!N799,'Retirement Calculator'!A:A,0),0),0)</f>
        <v>20171.771259384055</v>
      </c>
      <c r="K799" s="444">
        <f t="shared" ca="1" si="79"/>
        <v>-10402.860748607456</v>
      </c>
      <c r="L799" s="444">
        <f t="shared" ca="1" si="80"/>
        <v>-2507089.440414397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-2507089.440414397</v>
      </c>
      <c r="J800" s="444">
        <f t="array" ref="J800">IFERROR(INDEX('Retirement Calculator'!K:K,MATCH('Lorri 401b'!N800,'Retirement Calculator'!A:A,0),0),0)</f>
        <v>20171.771259384055</v>
      </c>
      <c r="K800" s="444">
        <f t="shared" ca="1" si="79"/>
        <v>-10530.255048640754</v>
      </c>
      <c r="L800" s="444">
        <f t="shared" ca="1" si="80"/>
        <v>-2537791.4667224218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-2537791.4667224218</v>
      </c>
      <c r="J801" s="444">
        <f t="array" ref="J801">IFERROR(INDEX('Retirement Calculator'!K:K,MATCH('Lorri 401b'!N801,'Retirement Calculator'!A:A,0),0),0)</f>
        <v>20171.771259384055</v>
      </c>
      <c r="K801" s="444">
        <f t="shared" ca="1" si="79"/>
        <v>-10658.180158257524</v>
      </c>
      <c r="L801" s="444">
        <f t="shared" ca="1" si="80"/>
        <v>-2568621.4181400635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-2568621.4181400635</v>
      </c>
      <c r="J802" s="444">
        <f t="array" ref="J802">IFERROR(INDEX('Retirement Calculator'!K:K,MATCH('Lorri 401b'!N802,'Retirement Calculator'!A:A,0),0),0)</f>
        <v>20171.771259384055</v>
      </c>
      <c r="K802" s="444">
        <f t="shared" ca="1" si="79"/>
        <v>-10786.638289164366</v>
      </c>
      <c r="L802" s="444">
        <f t="shared" ca="1" si="80"/>
        <v>-2599579.827688612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-2599579.827688612</v>
      </c>
      <c r="J803" s="444">
        <f t="array" ref="J803">IFERROR(INDEX('Retirement Calculator'!K:K,MATCH('Lorri 401b'!N803,'Retirement Calculator'!A:A,0),0),0)</f>
        <v>20171.771259384055</v>
      </c>
      <c r="K803" s="444">
        <f t="shared" ca="1" si="79"/>
        <v>-10915.631662283318</v>
      </c>
      <c r="L803" s="444">
        <f t="shared" ca="1" si="80"/>
        <v>-2630667.2306102794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-2630667.2306102794</v>
      </c>
      <c r="J804" s="444">
        <f t="array" ref="J804">IFERROR(INDEX('Retirement Calculator'!K:K,MATCH('Lorri 401b'!N804,'Retirement Calculator'!A:A,0),0),0)</f>
        <v>20171.771259384055</v>
      </c>
      <c r="K804" s="444">
        <f t="shared" ca="1" si="79"/>
        <v>-11045.162507790264</v>
      </c>
      <c r="L804" s="444">
        <f t="shared" ca="1" si="80"/>
        <v>-2661884.1643774537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-2661884.1643774537</v>
      </c>
      <c r="J805" s="444">
        <f t="array" ref="J805">IFERROR(INDEX('Retirement Calculator'!K:K,MATCH('Lorri 401b'!N805,'Retirement Calculator'!A:A,0),0),0)</f>
        <v>20171.771259384055</v>
      </c>
      <c r="K805" s="444">
        <f t="shared" ca="1" si="79"/>
        <v>-11175.233065153492</v>
      </c>
      <c r="L805" s="444">
        <f t="shared" ca="1" si="80"/>
        <v>-2693231.1687019914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-2693231.1687019914</v>
      </c>
      <c r="J806" s="444">
        <f t="array" ref="J806">IFERROR(INDEX('Retirement Calculator'!K:K,MATCH('Lorri 401b'!N806,'Retirement Calculator'!A:A,0),0),0)</f>
        <v>20171.771259384055</v>
      </c>
      <c r="K806" s="444">
        <f t="shared" ca="1" si="79"/>
        <v>-11305.845583172399</v>
      </c>
      <c r="L806" s="444">
        <f t="shared" ca="1" si="80"/>
        <v>-2724708.7855445482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-2724708.7855445482</v>
      </c>
      <c r="J807" s="444">
        <f t="array" ref="J807">IFERROR(INDEX('Retirement Calculator'!K:K,MATCH('Lorri 401b'!N807,'Retirement Calculator'!A:A,0),0),0)</f>
        <v>20171.771259384055</v>
      </c>
      <c r="K807" s="444">
        <f t="shared" ca="1" si="79"/>
        <v>-11437.002320016385</v>
      </c>
      <c r="L807" s="444">
        <f t="shared" ca="1" si="80"/>
        <v>-2756317.5591239487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-2756317.5591239487</v>
      </c>
      <c r="J808" s="444">
        <f t="array" ref="J808">IFERROR(INDEX('Retirement Calculator'!K:K,MATCH('Lorri 401b'!N808,'Retirement Calculator'!A:A,0),0),0)</f>
        <v>20171.771259384055</v>
      </c>
      <c r="K808" s="444">
        <f t="shared" ca="1" si="79"/>
        <v>-11568.705543263886</v>
      </c>
      <c r="L808" s="444">
        <f t="shared" ca="1" si="80"/>
        <v>-2788058.0359265967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-2788058.0359265967</v>
      </c>
      <c r="J809" s="444">
        <f t="array" ref="J809">IFERROR(INDEX('Retirement Calculator'!K:K,MATCH('Lorri 401b'!N809,'Retirement Calculator'!A:A,0),0),0)</f>
        <v>20171.771259384055</v>
      </c>
      <c r="K809" s="444">
        <f t="shared" ca="1" si="79"/>
        <v>-11700.957529941586</v>
      </c>
      <c r="L809" s="444">
        <f t="shared" ca="1" si="80"/>
        <v>-2819930.7647159225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-2819930.7647159225</v>
      </c>
      <c r="J810" s="444">
        <f t="array" ref="J810">IFERROR(INDEX('Retirement Calculator'!K:K,MATCH('Lorri 401b'!N810,'Retirement Calculator'!A:A,0),0),0)</f>
        <v>20171.771259384055</v>
      </c>
      <c r="K810" s="444">
        <f t="shared" ca="1" si="79"/>
        <v>-11833.760566563778</v>
      </c>
      <c r="L810" s="444">
        <f t="shared" ca="1" si="80"/>
        <v>-2851936.2965418706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-2851936.2965418706</v>
      </c>
      <c r="J811" s="444">
        <f t="array" ref="J811">IFERROR(INDEX('Retirement Calculator'!K:K,MATCH('Lorri 401b'!N811,'Retirement Calculator'!A:A,0),0),0)</f>
        <v>20171.771259384055</v>
      </c>
      <c r="K811" s="444">
        <f t="shared" ca="1" si="79"/>
        <v>-11967.116949171896</v>
      </c>
      <c r="L811" s="444">
        <f t="shared" ca="1" si="80"/>
        <v>-2884075.1847504266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-2884075.1847504266</v>
      </c>
      <c r="J812" s="444">
        <f t="array" ref="J812">IFERROR(INDEX('Retirement Calculator'!K:K,MATCH('Lorri 401b'!N812,'Retirement Calculator'!A:A,0),0),0)</f>
        <v>20171.771259384055</v>
      </c>
      <c r="K812" s="444">
        <f t="shared" ca="1" si="79"/>
        <v>-12101.028983374212</v>
      </c>
      <c r="L812" s="444">
        <f t="shared" ca="1" si="80"/>
        <v>-2916347.9849931849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-2916347.9849931849</v>
      </c>
      <c r="J813" s="444">
        <f t="array" ref="J813">IFERROR(INDEX('Retirement Calculator'!K:K,MATCH('Lorri 401b'!N813,'Retirement Calculator'!A:A,0),0),0)</f>
        <v>20171.771259384055</v>
      </c>
      <c r="K813" s="444">
        <f t="shared" ca="1" si="79"/>
        <v>-12235.498984385704</v>
      </c>
      <c r="L813" s="444">
        <f t="shared" ca="1" si="80"/>
        <v>-2948755.2552369549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-2948755.2552369549</v>
      </c>
      <c r="J814" s="444">
        <f t="array" ref="J814">IFERROR(INDEX('Retirement Calculator'!K:K,MATCH('Lorri 401b'!N814,'Retirement Calculator'!A:A,0),0),0)</f>
        <v>20171.771259384055</v>
      </c>
      <c r="K814" s="444">
        <f t="shared" ca="1" si="79"/>
        <v>-12370.529277068079</v>
      </c>
      <c r="L814" s="444">
        <f t="shared" ca="1" si="80"/>
        <v>-2981297.5557734072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-2981297.5557734072</v>
      </c>
      <c r="J815" s="444">
        <f t="array" ref="J815">IFERROR(INDEX('Retirement Calculator'!K:K,MATCH('Lorri 401b'!N815,'Retirement Calculator'!A:A,0),0),0)</f>
        <v>20171.771259384055</v>
      </c>
      <c r="K815" s="444">
        <f t="shared" ca="1" si="79"/>
        <v>-12506.122195969965</v>
      </c>
      <c r="L815" s="444">
        <f t="shared" ca="1" si="80"/>
        <v>-3013975.4492287613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-3013975.4492287613</v>
      </c>
      <c r="J816" s="444">
        <f t="array" ref="J816">IFERROR(INDEX('Retirement Calculator'!K:K,MATCH('Lorri 401b'!N816,'Retirement Calculator'!A:A,0),0),0)</f>
        <v>20171.771259384055</v>
      </c>
      <c r="K816" s="444">
        <f t="shared" ca="1" si="79"/>
        <v>-12642.280085367272</v>
      </c>
      <c r="L816" s="444">
        <f t="shared" ca="1" si="80"/>
        <v>-3046789.5005735126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-3046789.5005735126</v>
      </c>
      <c r="J817" s="444">
        <f t="array" ref="J817">IFERROR(INDEX('Retirement Calculator'!K:K,MATCH('Lorri 401b'!N817,'Retirement Calculator'!A:A,0),0),0)</f>
        <v>20171.771259384055</v>
      </c>
      <c r="K817" s="444">
        <f t="shared" ca="1" si="79"/>
        <v>-12779.005299303737</v>
      </c>
      <c r="L817" s="444">
        <f t="shared" ca="1" si="80"/>
        <v>-3079740.2771322005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-3079740.2771322005</v>
      </c>
      <c r="J818" s="444">
        <f t="array" ref="J818">IFERROR(INDEX('Retirement Calculator'!K:K,MATCH('Lorri 401b'!N818,'Retirement Calculator'!A:A,0),0),0)</f>
        <v>20171.771259384055</v>
      </c>
      <c r="K818" s="444">
        <f t="shared" ca="1" si="79"/>
        <v>-12916.300201631602</v>
      </c>
      <c r="L818" s="444">
        <f t="shared" ca="1" si="80"/>
        <v>-3112828.3485932164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-3112828.3485932164</v>
      </c>
      <c r="J819" s="444">
        <f t="array" ref="J819">IFERROR(INDEX('Retirement Calculator'!K:K,MATCH('Lorri 401b'!N819,'Retirement Calculator'!A:A,0),0),0)</f>
        <v>20171.771259384055</v>
      </c>
      <c r="K819" s="444">
        <f t="shared" ca="1" si="79"/>
        <v>-13054.167166052503</v>
      </c>
      <c r="L819" s="444">
        <f t="shared" ca="1" si="80"/>
        <v>-3146054.287018653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-3146054.287018653</v>
      </c>
      <c r="J820" s="444">
        <f t="array" ref="J820">IFERROR(INDEX('Retirement Calculator'!K:K,MATCH('Lorri 401b'!N820,'Retirement Calculator'!A:A,0),0),0)</f>
        <v>20171.771259384055</v>
      </c>
      <c r="K820" s="444">
        <f t="shared" ca="1" si="79"/>
        <v>-13192.608576158489</v>
      </c>
      <c r="L820" s="444">
        <f t="shared" ca="1" si="80"/>
        <v>-3179418.6668541958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-3179418.6668541958</v>
      </c>
      <c r="J821" s="444">
        <f t="array" ref="J821">IFERROR(INDEX('Retirement Calculator'!K:K,MATCH('Lorri 401b'!N821,'Retirement Calculator'!A:A,0),0),0)</f>
        <v>20171.771259384055</v>
      </c>
      <c r="K821" s="444">
        <f t="shared" ca="1" si="79"/>
        <v>-13331.626825473249</v>
      </c>
      <c r="L821" s="444">
        <f t="shared" ca="1" si="80"/>
        <v>-3212922.0649390533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-3212922.0649390533</v>
      </c>
      <c r="J822" s="444">
        <f t="array" ref="J822">IFERROR(INDEX('Retirement Calculator'!K:K,MATCH('Lorri 401b'!N822,'Retirement Calculator'!A:A,0),0),0)</f>
        <v>20171.771259384055</v>
      </c>
      <c r="K822" s="444">
        <f t="shared" ca="1" si="79"/>
        <v>-13471.22431749349</v>
      </c>
      <c r="L822" s="444">
        <f t="shared" ca="1" si="80"/>
        <v>-3246565.0605159309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-3246565.0605159309</v>
      </c>
      <c r="J823" s="444">
        <f t="array" ref="J823">IFERROR(INDEX('Retirement Calculator'!K:K,MATCH('Lorri 401b'!N823,'Retirement Calculator'!A:A,0),0),0)</f>
        <v>20171.771259384055</v>
      </c>
      <c r="K823" s="444">
        <f t="shared" ca="1" si="79"/>
        <v>-13611.40346573048</v>
      </c>
      <c r="L823" s="444">
        <f t="shared" ca="1" si="80"/>
        <v>-3280348.2352410457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-3280348.2352410457</v>
      </c>
      <c r="J824" s="444">
        <f t="array" ref="J824">IFERROR(INDEX('Retirement Calculator'!K:K,MATCH('Lorri 401b'!N824,'Retirement Calculator'!A:A,0),0),0)</f>
        <v>20171.771259384055</v>
      </c>
      <c r="K824" s="444">
        <f t="shared" ca="1" si="79"/>
        <v>-13752.166693751793</v>
      </c>
      <c r="L824" s="444">
        <f t="shared" ca="1" si="80"/>
        <v>-3314272.1731941816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-3314272.1731941816</v>
      </c>
      <c r="J825" s="444">
        <f t="array" ref="J825">IFERROR(INDEX('Retirement Calculator'!K:K,MATCH('Lorri 401b'!N825,'Retirement Calculator'!A:A,0),0),0)</f>
        <v>20171.771259384055</v>
      </c>
      <c r="K825" s="444">
        <f t="shared" ca="1" si="79"/>
        <v>-13893.516435223191</v>
      </c>
      <c r="L825" s="444">
        <f t="shared" ca="1" si="80"/>
        <v>-3348337.460888789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-3348337.460888789</v>
      </c>
      <c r="J826" s="444">
        <f t="array" ref="J826">IFERROR(INDEX('Retirement Calculator'!K:K,MATCH('Lorri 401b'!N826,'Retirement Calculator'!A:A,0),0),0)</f>
        <v>20171.771259384055</v>
      </c>
      <c r="K826" s="444">
        <f t="shared" ca="1" si="79"/>
        <v>-14035.455133950723</v>
      </c>
      <c r="L826" s="444">
        <f t="shared" ca="1" si="80"/>
        <v>-3382544.6872821241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-3382544.6872821241</v>
      </c>
      <c r="J827" s="444">
        <f t="array" ref="J827">IFERROR(INDEX('Retirement Calculator'!K:K,MATCH('Lorri 401b'!N827,'Retirement Calculator'!A:A,0),0),0)</f>
        <v>20171.771259384055</v>
      </c>
      <c r="K827" s="444">
        <f t="shared" ca="1" si="79"/>
        <v>-14177.985243922951</v>
      </c>
      <c r="L827" s="444">
        <f t="shared" ca="1" si="80"/>
        <v>-3416894.4437854313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-3416894.4437854313</v>
      </c>
      <c r="J828" s="444">
        <f t="array" ref="J828">IFERROR(INDEX('Retirement Calculator'!K:K,MATCH('Lorri 401b'!N828,'Retirement Calculator'!A:A,0),0),0)</f>
        <v>20171.771259384055</v>
      </c>
      <c r="K828" s="444">
        <f t="shared" ca="1" si="79"/>
        <v>-14321.109229353398</v>
      </c>
      <c r="L828" s="444">
        <f t="shared" ca="1" si="80"/>
        <v>-3451387.3242741688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-3451387.3242741688</v>
      </c>
      <c r="J829" s="444">
        <f t="array" ref="J829">IFERROR(INDEX('Retirement Calculator'!K:K,MATCH('Lorri 401b'!N829,'Retirement Calculator'!A:A,0),0),0)</f>
        <v>20171.771259384055</v>
      </c>
      <c r="K829" s="444">
        <f t="shared" ca="1" si="79"/>
        <v>-14464.829564723137</v>
      </c>
      <c r="L829" s="444">
        <f t="shared" ca="1" si="80"/>
        <v>-3486023.9250982762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-3486023.9250982762</v>
      </c>
      <c r="J830" s="444">
        <f t="array" ref="J830">IFERROR(INDEX('Retirement Calculator'!K:K,MATCH('Lorri 401b'!N830,'Retirement Calculator'!A:A,0),0),0)</f>
        <v>20171.771259384055</v>
      </c>
      <c r="K830" s="444">
        <f t="shared" ca="1" si="79"/>
        <v>-14609.148734823584</v>
      </c>
      <c r="L830" s="444">
        <f t="shared" ca="1" si="80"/>
        <v>-3520804.8450924843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-3520804.8450924843</v>
      </c>
      <c r="J831" s="444">
        <f t="array" ref="J831">IFERROR(INDEX('Retirement Calculator'!K:K,MATCH('Lorri 401b'!N831,'Retirement Calculator'!A:A,0),0),0)</f>
        <v>20171.771259384055</v>
      </c>
      <c r="K831" s="444">
        <f t="shared" ca="1" si="79"/>
        <v>-14754.069234799452</v>
      </c>
      <c r="L831" s="444">
        <f t="shared" ca="1" si="80"/>
        <v>-3555730.6855866681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-3555730.6855866681</v>
      </c>
      <c r="J832" s="444">
        <f t="array" ref="J832">IFERROR(INDEX('Retirement Calculator'!K:K,MATCH('Lorri 401b'!N832,'Retirement Calculator'!A:A,0),0),0)</f>
        <v>20171.771259384055</v>
      </c>
      <c r="K832" s="444">
        <f t="shared" ca="1" si="79"/>
        <v>-14899.593570191886</v>
      </c>
      <c r="L832" s="444">
        <f t="shared" ca="1" si="80"/>
        <v>-3590802.0504162442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-3590802.0504162442</v>
      </c>
      <c r="J833" s="444">
        <f t="array" ref="J833">IFERROR(INDEX('Retirement Calculator'!K:K,MATCH('Lorri 401b'!N833,'Retirement Calculator'!A:A,0),0),0)</f>
        <v>20171.771259384055</v>
      </c>
      <c r="K833" s="444">
        <f t="shared" ca="1" si="79"/>
        <v>-15045.724256981784</v>
      </c>
      <c r="L833" s="444">
        <f t="shared" ca="1" si="80"/>
        <v>-3626019.5459326101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-3626019.5459326101</v>
      </c>
      <c r="J834" s="444">
        <f t="array" ref="J834">IFERROR(INDEX('Retirement Calculator'!K:K,MATCH('Lorri 401b'!N834,'Retirement Calculator'!A:A,0),0),0)</f>
        <v>20171.771259384055</v>
      </c>
      <c r="K834" s="444">
        <f t="shared" ca="1" si="79"/>
        <v>-15192.46382163331</v>
      </c>
      <c r="L834" s="444">
        <f t="shared" ca="1" si="80"/>
        <v>-3661383.7810136275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-3661383.7810136275</v>
      </c>
      <c r="J835" s="444">
        <f t="array" ref="J835">IFERROR(INDEX('Retirement Calculator'!K:K,MATCH('Lorri 401b'!N835,'Retirement Calculator'!A:A,0),0),0)</f>
        <v>20171.771259384055</v>
      </c>
      <c r="K835" s="444">
        <f t="shared" ca="1" si="79"/>
        <v>-15339.814801137549</v>
      </c>
      <c r="L835" s="444">
        <f t="shared" ca="1" si="80"/>
        <v>-3696895.3670741492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-3696895.3670741492</v>
      </c>
      <c r="J836" s="444">
        <f t="array" ref="J836">IFERROR(INDEX('Retirement Calculator'!K:K,MATCH('Lorri 401b'!N836,'Retirement Calculator'!A:A,0),0),0)</f>
        <v>20171.771259384055</v>
      </c>
      <c r="K836" s="444">
        <f t="shared" ca="1" si="79"/>
        <v>-15487.77974305639</v>
      </c>
      <c r="L836" s="444">
        <f t="shared" ca="1" si="80"/>
        <v>-3732554.9180765897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-3732554.9180765897</v>
      </c>
      <c r="J837" s="444">
        <f t="array" ref="J837">IFERROR(INDEX('Retirement Calculator'!K:K,MATCH('Lorri 401b'!N837,'Retirement Calculator'!A:A,0),0),0)</f>
        <v>20171.771259384055</v>
      </c>
      <c r="K837" s="444">
        <f t="shared" ca="1" si="79"/>
        <v>-15636.361205566558</v>
      </c>
      <c r="L837" s="444">
        <f t="shared" ca="1" si="80"/>
        <v>-3768363.0505415406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-3768363.0505415406</v>
      </c>
      <c r="J838" s="444">
        <f t="array" ref="J838">IFERROR(INDEX('Retirement Calculator'!K:K,MATCH('Lorri 401b'!N838,'Retirement Calculator'!A:A,0),0),0)</f>
        <v>20171.771259384055</v>
      </c>
      <c r="K838" s="444">
        <f t="shared" ca="1" si="79"/>
        <v>-15785.561757503854</v>
      </c>
      <c r="L838" s="444">
        <f t="shared" ca="1" si="80"/>
        <v>-3804320.3835584288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-3804320.3835584288</v>
      </c>
      <c r="J839" s="444">
        <f t="array" ref="J839">IFERROR(INDEX('Retirement Calculator'!K:K,MATCH('Lorri 401b'!N839,'Retirement Calculator'!A:A,0),0),0)</f>
        <v>20171.771259384055</v>
      </c>
      <c r="K839" s="444">
        <f t="shared" ca="1" si="79"/>
        <v>-15935.383978407554</v>
      </c>
      <c r="L839" s="444">
        <f t="shared" ca="1" si="80"/>
        <v>-3840427.5387962204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-3840427.5387962204</v>
      </c>
      <c r="J840" s="444">
        <f t="array" ref="J840">IFERROR(INDEX('Retirement Calculator'!K:K,MATCH('Lorri 401b'!N840,'Retirement Calculator'!A:A,0),0),0)</f>
        <v>20171.771259384055</v>
      </c>
      <c r="K840" s="444">
        <f t="shared" ca="1" si="79"/>
        <v>-16085.830458565018</v>
      </c>
      <c r="L840" s="444">
        <f t="shared" ca="1" si="80"/>
        <v>-3876685.1405141698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-3876685.1405141698</v>
      </c>
      <c r="J841" s="444">
        <f t="array" ref="J841">IFERROR(INDEX('Retirement Calculator'!K:K,MATCH('Lorri 401b'!N841,'Retirement Calculator'!A:A,0),0),0)</f>
        <v>20171.771259384055</v>
      </c>
      <c r="K841" s="444">
        <f t="shared" ca="1" si="79"/>
        <v>-16236.903799056476</v>
      </c>
      <c r="L841" s="444">
        <f t="shared" ca="1" si="80"/>
        <v>-3913093.8155726106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-3913093.8155726106</v>
      </c>
      <c r="J842" s="444">
        <f t="array" ref="J842">IFERROR(INDEX('Retirement Calculator'!K:K,MATCH('Lorri 401b'!N842,'Retirement Calculator'!A:A,0),0),0)</f>
        <v>20171.771259384055</v>
      </c>
      <c r="K842" s="444">
        <f t="shared" ca="1" si="79"/>
        <v>-16388.60661179998</v>
      </c>
      <c r="L842" s="444">
        <f t="shared" ca="1" si="80"/>
        <v>-3949654.1934437947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-3949654.1934437947</v>
      </c>
      <c r="J843" s="444">
        <f t="array" ref="J843">IFERROR(INDEX('Retirement Calculator'!K:K,MATCH('Lorri 401b'!N843,'Retirement Calculator'!A:A,0),0),0)</f>
        <v>20171.771259384055</v>
      </c>
      <c r="K843" s="444">
        <f t="shared" ca="1" si="79"/>
        <v>-16540.941519596578</v>
      </c>
      <c r="L843" s="444">
        <f t="shared" ca="1" si="80"/>
        <v>-3986366.9062227756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-3986366.9062227756</v>
      </c>
      <c r="J844" s="444">
        <f t="array" ref="J844">IFERROR(INDEX('Retirement Calculator'!K:K,MATCH('Lorri 401b'!N844,'Retirement Calculator'!A:A,0),0),0)</f>
        <v>20171.771259384055</v>
      </c>
      <c r="K844" s="444">
        <f t="shared" ca="1" si="79"/>
        <v>-16693.911156175669</v>
      </c>
      <c r="L844" s="444">
        <f t="shared" ca="1" si="80"/>
        <v>-4023232.5886383355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-4023232.5886383355</v>
      </c>
      <c r="J845" s="444">
        <f t="array" ref="J845">IFERROR(INDEX('Retirement Calculator'!K:K,MATCH('Lorri 401b'!N845,'Retirement Calculator'!A:A,0),0),0)</f>
        <v>20171.771259384055</v>
      </c>
      <c r="K845" s="444">
        <f t="shared" ca="1" si="79"/>
        <v>-16847.518166240498</v>
      </c>
      <c r="L845" s="444">
        <f t="shared" ca="1" si="80"/>
        <v>-4060251.87806396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-4060251.87806396</v>
      </c>
      <c r="J846" s="444">
        <f t="array" ref="J846">IFERROR(INDEX('Retirement Calculator'!K:K,MATCH('Lorri 401b'!N846,'Retirement Calculator'!A:A,0),0),0)</f>
        <v>20171.771259384055</v>
      </c>
      <c r="K846" s="444">
        <f t="shared" ca="1" si="79"/>
        <v>-17001.765205513937</v>
      </c>
      <c r="L846" s="444">
        <f t="shared" ca="1" si="80"/>
        <v>-4097425.4145288584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-4097425.4145288584</v>
      </c>
      <c r="J847" s="444">
        <f t="array" ref="J847">IFERROR(INDEX('Retirement Calculator'!K:K,MATCH('Lorri 401b'!N847,'Retirement Calculator'!A:A,0),0),0)</f>
        <v>20171.771259384055</v>
      </c>
      <c r="K847" s="444">
        <f t="shared" ca="1" si="79"/>
        <v>-17156.654940784345</v>
      </c>
      <c r="L847" s="444">
        <f t="shared" ca="1" si="80"/>
        <v>-4134753.8407290271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-4134753.8407290271</v>
      </c>
      <c r="J848" s="444">
        <f t="array" ref="J848">IFERROR(INDEX('Retirement Calculator'!K:K,MATCH('Lorri 401b'!N848,'Retirement Calculator'!A:A,0),0),0)</f>
        <v>20171.771259384055</v>
      </c>
      <c r="K848" s="444">
        <f t="shared" ca="1" si="79"/>
        <v>-17312.190049951711</v>
      </c>
      <c r="L848" s="444">
        <f t="shared" ca="1" si="80"/>
        <v>-4172237.8020383632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-4172237.8020383632</v>
      </c>
      <c r="J849" s="444">
        <f t="array" ref="J849">IFERROR(INDEX('Retirement Calculator'!K:K,MATCH('Lorri 401b'!N849,'Retirement Calculator'!A:A,0),0),0)</f>
        <v>20171.771259384055</v>
      </c>
      <c r="K849" s="444">
        <f t="shared" ca="1" si="79"/>
        <v>-17468.373222073944</v>
      </c>
      <c r="L849" s="444">
        <f t="shared" ca="1" si="80"/>
        <v>-4209877.946519821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-4209877.946519821</v>
      </c>
      <c r="J850" s="444">
        <f t="array" ref="J850">IFERROR(INDEX('Retirement Calculator'!K:K,MATCH('Lorri 401b'!N850,'Retirement Calculator'!A:A,0),0),0)</f>
        <v>20171.771259384055</v>
      </c>
      <c r="K850" s="444">
        <f t="shared" ca="1" si="79"/>
        <v>-17625.207157413355</v>
      </c>
      <c r="L850" s="444">
        <f t="shared" ca="1" si="80"/>
        <v>-4247674.9249366187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-4247674.9249366187</v>
      </c>
      <c r="J851" s="444">
        <f t="array" ref="J851">IFERROR(INDEX('Retirement Calculator'!K:K,MATCH('Lorri 401b'!N851,'Retirement Calculator'!A:A,0),0),0)</f>
        <v>20171.771259384055</v>
      </c>
      <c r="K851" s="444">
        <f t="shared" ca="1" si="79"/>
        <v>-17782.694567483344</v>
      </c>
      <c r="L851" s="444">
        <f t="shared" ca="1" si="80"/>
        <v>-4285629.3907634858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-4285629.3907634858</v>
      </c>
      <c r="J852" s="444">
        <f t="array" ref="J852">IFERROR(INDEX('Retirement Calculator'!K:K,MATCH('Lorri 401b'!N852,'Retirement Calculator'!A:A,0),0),0)</f>
        <v>20171.771259384055</v>
      </c>
      <c r="K852" s="444">
        <f t="shared" ca="1" si="79"/>
        <v>-17940.83817509529</v>
      </c>
      <c r="L852" s="444">
        <f t="shared" ca="1" si="80"/>
        <v>-4323742.0001979657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-4323742.0001979657</v>
      </c>
      <c r="J853" s="444">
        <f t="array" ref="J853">IFERROR(INDEX('Retirement Calculator'!K:K,MATCH('Lorri 401b'!N853,'Retirement Calculator'!A:A,0),0),0)</f>
        <v>20171.771259384055</v>
      </c>
      <c r="K853" s="444">
        <f t="shared" ca="1" si="79"/>
        <v>-18099.640714405625</v>
      </c>
      <c r="L853" s="444">
        <f t="shared" ca="1" si="80"/>
        <v>-4362013.4121717559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-4362013.4121717559</v>
      </c>
      <c r="J854" s="444">
        <f t="array" ref="J854">IFERROR(INDEX('Retirement Calculator'!K:K,MATCH('Lorri 401b'!N854,'Retirement Calculator'!A:A,0),0),0)</f>
        <v>20171.771259384055</v>
      </c>
      <c r="K854" s="444">
        <f t="shared" ca="1" si="79"/>
        <v>-18259.104930963083</v>
      </c>
      <c r="L854" s="444">
        <f t="shared" ca="1" si="80"/>
        <v>-4400444.2883621035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-4400444.2883621035</v>
      </c>
      <c r="J855" s="444">
        <f t="array" ref="J855">IFERROR(INDEX('Retirement Calculator'!K:K,MATCH('Lorri 401b'!N855,'Retirement Calculator'!A:A,0),0),0)</f>
        <v>20171.771259384055</v>
      </c>
      <c r="K855" s="444">
        <f t="shared" ca="1" si="79"/>
        <v>-18419.233581756198</v>
      </c>
      <c r="L855" s="444">
        <f t="shared" ca="1" si="80"/>
        <v>-4439035.293203244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-4439035.293203244</v>
      </c>
      <c r="J856" s="444">
        <f t="array" ref="J856">IFERROR(INDEX('Retirement Calculator'!K:K,MATCH('Lorri 401b'!N856,'Retirement Calculator'!A:A,0),0),0)</f>
        <v>20171.771259384055</v>
      </c>
      <c r="K856" s="444">
        <f t="shared" ca="1" si="79"/>
        <v>-18580.029435260949</v>
      </c>
      <c r="L856" s="444">
        <f t="shared" ca="1" si="80"/>
        <v>-4477787.0938978894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-4477787.0938978894</v>
      </c>
      <c r="J857" s="444">
        <f t="array" ref="J857">IFERROR(INDEX('Retirement Calculator'!K:K,MATCH('Lorri 401b'!N857,'Retirement Calculator'!A:A,0),0),0)</f>
        <v>20171.771259384055</v>
      </c>
      <c r="K857" s="444">
        <f t="shared" ca="1" si="79"/>
        <v>-18741.495271488639</v>
      </c>
      <c r="L857" s="444">
        <f t="shared" ca="1" si="80"/>
        <v>-4516700.3604287626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-4516700.3604287626</v>
      </c>
      <c r="J858" s="444">
        <f t="array" ref="J858">IFERROR(INDEX('Retirement Calculator'!K:K,MATCH('Lorri 401b'!N858,'Retirement Calculator'!A:A,0),0),0)</f>
        <v>20171.771259384055</v>
      </c>
      <c r="K858" s="444">
        <f t="shared" ca="1" si="79"/>
        <v>-18903.633882033944</v>
      </c>
      <c r="L858" s="444">
        <f t="shared" ca="1" si="80"/>
        <v>-4555775.7655701805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-4555775.7655701805</v>
      </c>
      <c r="J859" s="444">
        <f t="array" ref="J859">IFERROR(INDEX('Retirement Calculator'!K:K,MATCH('Lorri 401b'!N859,'Retirement Calculator'!A:A,0),0),0)</f>
        <v>20171.771259384055</v>
      </c>
      <c r="K859" s="444">
        <f t="shared" ca="1" si="79"/>
        <v>-19066.448070123188</v>
      </c>
      <c r="L859" s="444">
        <f t="shared" ca="1" si="80"/>
        <v>-4595013.9848996876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-4595013.9848996876</v>
      </c>
      <c r="J860" s="444">
        <f t="array" ref="J860">IFERROR(INDEX('Retirement Calculator'!K:K,MATCH('Lorri 401b'!N860,'Retirement Calculator'!A:A,0),0),0)</f>
        <v>20171.771259384055</v>
      </c>
      <c r="K860" s="444">
        <f t="shared" ca="1" si="79"/>
        <v>-19229.9406506628</v>
      </c>
      <c r="L860" s="444">
        <f t="shared" ca="1" si="80"/>
        <v>-4634415.6968097342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-4634415.6968097342</v>
      </c>
      <c r="J861" s="444">
        <f t="array" ref="J861">IFERROR(INDEX('Retirement Calculator'!K:K,MATCH('Lorri 401b'!N861,'Retirement Calculator'!A:A,0),0),0)</f>
        <v>20171.771259384055</v>
      </c>
      <c r="K861" s="444">
        <f t="shared" ca="1" si="79"/>
        <v>-19394.114450287994</v>
      </c>
      <c r="L861" s="444">
        <f t="shared" ca="1" si="80"/>
        <v>-4673981.5825194065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-4673981.5825194065</v>
      </c>
      <c r="J862" s="444">
        <f t="array" ref="J862">IFERROR(INDEX('Retirement Calculator'!K:K,MATCH('Lorri 401b'!N862,'Retirement Calculator'!A:A,0),0),0)</f>
        <v>20171.771259384055</v>
      </c>
      <c r="K862" s="444">
        <f t="shared" ca="1" si="79"/>
        <v>-19558.972307411626</v>
      </c>
      <c r="L862" s="444">
        <f t="shared" ca="1" si="80"/>
        <v>-4713712.3260862026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-4713712.3260862026</v>
      </c>
      <c r="J863" s="444">
        <f t="array" ref="J863">IFERROR(INDEX('Retirement Calculator'!K:K,MATCH('Lorri 401b'!N863,'Retirement Calculator'!A:A,0),0),0)</f>
        <v>20171.771259384055</v>
      </c>
      <c r="K863" s="444">
        <f t="shared" ca="1" si="79"/>
        <v>-19724.51707227328</v>
      </c>
      <c r="L863" s="444">
        <f t="shared" ca="1" si="80"/>
        <v>-4753608.6144178603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-4753608.6144178603</v>
      </c>
      <c r="J864" s="444">
        <f t="array" ref="J864">IFERROR(INDEX('Retirement Calculator'!K:K,MATCH('Lorri 401b'!N864,'Retirement Calculator'!A:A,0),0),0)</f>
        <v>20171.771259384055</v>
      </c>
      <c r="K864" s="444">
        <f t="shared" ca="1" si="79"/>
        <v>-19890.751606988517</v>
      </c>
      <c r="L864" s="444">
        <f t="shared" ca="1" si="80"/>
        <v>-4793671.1372842332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-4793671.1372842332</v>
      </c>
      <c r="J865" s="444">
        <f t="array" ref="J865">IFERROR(INDEX('Retirement Calculator'!K:K,MATCH('Lorri 401b'!N865,'Retirement Calculator'!A:A,0),0),0)</f>
        <v>20171.771259384055</v>
      </c>
      <c r="K865" s="444">
        <f t="shared" ca="1" si="79"/>
        <v>-20057.678785598408</v>
      </c>
      <c r="L865" s="444">
        <f t="shared" ca="1" si="80"/>
        <v>-4833900.5873292163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-4833900.5873292163</v>
      </c>
      <c r="J866" s="444">
        <f t="array" ref="J866">IFERROR(INDEX('Retirement Calculator'!K:K,MATCH('Lorri 401b'!N866,'Retirement Calculator'!A:A,0),0),0)</f>
        <v>20171.771259384055</v>
      </c>
      <c r="K866" s="444">
        <f t="shared" ca="1" si="79"/>
        <v>-20225.301494119169</v>
      </c>
      <c r="L866" s="444">
        <f t="shared" ca="1" si="80"/>
        <v>-4874297.6600827193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-4874297.6600827193</v>
      </c>
      <c r="J867" s="444">
        <f t="array" ref="J867">IFERROR(INDEX('Retirement Calculator'!K:K,MATCH('Lorri 401b'!N867,'Retirement Calculator'!A:A,0),0),0)</f>
        <v>20171.771259384055</v>
      </c>
      <c r="K867" s="444">
        <f t="shared" ca="1" si="79"/>
        <v>-20393.622630592097</v>
      </c>
      <c r="L867" s="444">
        <f t="shared" ca="1" si="80"/>
        <v>-4914863.053972696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-4914863.053972696</v>
      </c>
      <c r="J868" s="444">
        <f t="array" ref="J868">IFERROR(INDEX('Retirement Calculator'!K:K,MATCH('Lorri 401b'!N868,'Retirement Calculator'!A:A,0),0),0)</f>
        <v>20171.771259384055</v>
      </c>
      <c r="K868" s="444">
        <f t="shared" ca="1" si="79"/>
        <v>-20562.645105133666</v>
      </c>
      <c r="L868" s="444">
        <f t="shared" ca="1" si="80"/>
        <v>-4955597.4703372139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-4955597.4703372139</v>
      </c>
      <c r="J869" s="444">
        <f t="array" ref="J869">IFERROR(INDEX('Retirement Calculator'!K:K,MATCH('Lorri 401b'!N869,'Retirement Calculator'!A:A,0),0),0)</f>
        <v>20171.771259384055</v>
      </c>
      <c r="K869" s="444">
        <f t="shared" ca="1" si="79"/>
        <v>-20732.371839985826</v>
      </c>
      <c r="L869" s="444">
        <f t="shared" ca="1" si="80"/>
        <v>-4996501.6134365844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-4996501.6134365844</v>
      </c>
      <c r="J870" s="444">
        <f t="array" ref="J870">IFERROR(INDEX('Retirement Calculator'!K:K,MATCH('Lorri 401b'!N870,'Retirement Calculator'!A:A,0),0),0)</f>
        <v>20171.771259384055</v>
      </c>
      <c r="K870" s="444">
        <f t="shared" ca="1" si="79"/>
        <v>-20902.805769566534</v>
      </c>
      <c r="L870" s="444">
        <f t="shared" ca="1" si="80"/>
        <v>-5037576.190465535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-5037576.190465535</v>
      </c>
      <c r="J871" s="444">
        <f t="array" ref="J871">IFERROR(INDEX('Retirement Calculator'!K:K,MATCH('Lorri 401b'!N871,'Retirement Calculator'!A:A,0),0),0)</f>
        <v>20171.771259384055</v>
      </c>
      <c r="K871" s="444">
        <f t="shared" ca="1" si="79"/>
        <v>-21073.949840520498</v>
      </c>
      <c r="L871" s="444">
        <f t="shared" ca="1" si="80"/>
        <v>-5078821.9115654398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-5078821.9115654398</v>
      </c>
      <c r="J872" s="444">
        <f t="array" ref="J872">IFERROR(INDEX('Retirement Calculator'!K:K,MATCH('Lorri 401b'!N872,'Retirement Calculator'!A:A,0),0),0)</f>
        <v>20171.771259384055</v>
      </c>
      <c r="K872" s="444">
        <f t="shared" ca="1" si="79"/>
        <v>-21245.807011770099</v>
      </c>
      <c r="L872" s="444">
        <f t="shared" ca="1" si="80"/>
        <v>-5120239.4898365941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-5120239.4898365941</v>
      </c>
      <c r="J873" s="444">
        <f t="array" ref="J873">IFERROR(INDEX('Retirement Calculator'!K:K,MATCH('Lorri 401b'!N873,'Retirement Calculator'!A:A,0),0),0)</f>
        <v>20171.771259384055</v>
      </c>
      <c r="K873" s="444">
        <f t="shared" ca="1" si="79"/>
        <v>-21418.380254566575</v>
      </c>
      <c r="L873" s="444">
        <f t="shared" ca="1" si="80"/>
        <v>-5161829.641350545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-5161829.641350545</v>
      </c>
      <c r="J874" s="444">
        <f t="array" ref="J874">IFERROR(INDEX('Retirement Calculator'!K:K,MATCH('Lorri 401b'!N874,'Retirement Calculator'!A:A,0),0),0)</f>
        <v>20171.771259384055</v>
      </c>
      <c r="K874" s="444">
        <f t="shared" ca="1" si="79"/>
        <v>-21591.672552541371</v>
      </c>
      <c r="L874" s="444">
        <f t="shared" ca="1" si="80"/>
        <v>-5203593.085162471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-5203593.085162471</v>
      </c>
      <c r="J875" s="444">
        <f t="array" ref="J875">IFERROR(INDEX('Retirement Calculator'!K:K,MATCH('Lorri 401b'!N875,'Retirement Calculator'!A:A,0),0),0)</f>
        <v>20171.771259384055</v>
      </c>
      <c r="K875" s="444">
        <f t="shared" ca="1" si="79"/>
        <v>-21765.68690175773</v>
      </c>
      <c r="L875" s="444">
        <f t="shared" ca="1" si="80"/>
        <v>-5245530.5433236128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-5245530.5433236128</v>
      </c>
      <c r="J876" s="444">
        <f t="array" ref="J876">IFERROR(INDEX('Retirement Calculator'!K:K,MATCH('Lorri 401b'!N876,'Retirement Calculator'!A:A,0),0),0)</f>
        <v>20171.771259384055</v>
      </c>
      <c r="K876" s="444">
        <f t="shared" ca="1" si="79"/>
        <v>-21940.426310762487</v>
      </c>
      <c r="L876" s="444">
        <f t="shared" ca="1" si="80"/>
        <v>-5287642.7408937598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-5287642.7408937598</v>
      </c>
      <c r="J877" s="444">
        <f t="array" ref="J877">IFERROR(INDEX('Retirement Calculator'!K:K,MATCH('Lorri 401b'!N877,'Retirement Calculator'!A:A,0),0),0)</f>
        <v>20171.771259384055</v>
      </c>
      <c r="K877" s="444">
        <f t="shared" ca="1" si="79"/>
        <v>-22115.893800638099</v>
      </c>
      <c r="L877" s="444">
        <f t="shared" ca="1" si="80"/>
        <v>-5329930.4059537817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-5329930.4059537817</v>
      </c>
      <c r="J878" s="444">
        <f t="array" ref="J878">IFERROR(INDEX('Retirement Calculator'!K:K,MATCH('Lorri 401b'!N878,'Retirement Calculator'!A:A,0),0),0)</f>
        <v>20171.771259384055</v>
      </c>
      <c r="K878" s="444">
        <f t="shared" ca="1" si="79"/>
        <v>-22292.092405054856</v>
      </c>
      <c r="L878" s="444">
        <f t="shared" ca="1" si="80"/>
        <v>-5372394.2696182206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-5372394.2696182206</v>
      </c>
      <c r="J879" s="444">
        <f t="array" ref="J879">IFERROR(INDEX('Retirement Calculator'!K:K,MATCH('Lorri 401b'!N879,'Retirement Calculator'!A:A,0),0),0)</f>
        <v>20171.771259384055</v>
      </c>
      <c r="K879" s="444">
        <f t="shared" ca="1" si="79"/>
        <v>-22469.025170323352</v>
      </c>
      <c r="L879" s="444">
        <f t="shared" ca="1" si="80"/>
        <v>-5415035.0660479283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-5415035.0660479283</v>
      </c>
      <c r="J880" s="444">
        <f t="array" ref="J880">IFERROR(INDEX('Retirement Calculator'!K:K,MATCH('Lorri 401b'!N880,'Retirement Calculator'!A:A,0),0),0)</f>
        <v>20171.771259384055</v>
      </c>
      <c r="K880" s="444">
        <f t="shared" ca="1" si="79"/>
        <v>-22646.695155447134</v>
      </c>
      <c r="L880" s="444">
        <f t="shared" ca="1" si="80"/>
        <v>-5457853.5324627599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-5457853.5324627599</v>
      </c>
      <c r="J881" s="444">
        <f t="array" ref="J881">IFERROR(INDEX('Retirement Calculator'!K:K,MATCH('Lorri 401b'!N881,'Retirement Calculator'!A:A,0),0),0)</f>
        <v>20171.771259384055</v>
      </c>
      <c r="K881" s="444">
        <f t="shared" ca="1" si="79"/>
        <v>-22825.105432175602</v>
      </c>
      <c r="L881" s="444">
        <f t="shared" ca="1" si="80"/>
        <v>-5500850.4091543201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-5500850.4091543201</v>
      </c>
      <c r="J882" s="444">
        <f t="array" ref="J882">IFERROR(INDEX('Retirement Calculator'!K:K,MATCH('Lorri 401b'!N882,'Retirement Calculator'!A:A,0),0),0)</f>
        <v>20171.771259384055</v>
      </c>
      <c r="K882" s="444">
        <f t="shared" ca="1" si="79"/>
        <v>-23004.2590850571</v>
      </c>
      <c r="L882" s="444">
        <f t="shared" ca="1" si="80"/>
        <v>-5544026.4394987617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-5544026.4394987617</v>
      </c>
      <c r="J883" s="444">
        <f t="array" ref="J883">IFERROR(INDEX('Retirement Calculator'!K:K,MATCH('Lorri 401b'!N883,'Retirement Calculator'!A:A,0),0),0)</f>
        <v>20171.771259384055</v>
      </c>
      <c r="K883" s="444">
        <f t="shared" ca="1" si="79"/>
        <v>-23184.159211492275</v>
      </c>
      <c r="L883" s="444">
        <f t="shared" ca="1" si="80"/>
        <v>-5587382.3699696381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-5587382.3699696381</v>
      </c>
      <c r="J884" s="444">
        <f t="array" ref="J884">IFERROR(INDEX('Retirement Calculator'!K:K,MATCH('Lorri 401b'!N884,'Retirement Calculator'!A:A,0),0),0)</f>
        <v>20171.771259384055</v>
      </c>
      <c r="K884" s="444">
        <f t="shared" ca="1" si="79"/>
        <v>-23364.808921787593</v>
      </c>
      <c r="L884" s="444">
        <f t="shared" ca="1" si="80"/>
        <v>-5630918.9501508102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-5630918.9501508102</v>
      </c>
      <c r="J885" s="444">
        <f t="array" ref="J885">IFERROR(INDEX('Retirement Calculator'!K:K,MATCH('Lorri 401b'!N885,'Retirement Calculator'!A:A,0),0),0)</f>
        <v>20171.771259384055</v>
      </c>
      <c r="K885" s="444">
        <f t="shared" ca="1" si="79"/>
        <v>-23546.211339209141</v>
      </c>
      <c r="L885" s="444">
        <f t="shared" ca="1" si="80"/>
        <v>-5674636.9327494036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-5674636.9327494036</v>
      </c>
      <c r="J886" s="444">
        <f t="array" ref="J886">IFERROR(INDEX('Retirement Calculator'!K:K,MATCH('Lorri 401b'!N886,'Retirement Calculator'!A:A,0),0),0)</f>
        <v>20171.771259384055</v>
      </c>
      <c r="K886" s="444">
        <f t="shared" ca="1" si="79"/>
        <v>-23728.369600036614</v>
      </c>
      <c r="L886" s="444">
        <f t="shared" ca="1" si="80"/>
        <v>-5718537.0736088241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-5718537.0736088241</v>
      </c>
      <c r="J887" s="444">
        <f t="array" ref="J887">IFERROR(INDEX('Retirement Calculator'!K:K,MATCH('Lorri 401b'!N887,'Retirement Calculator'!A:A,0),0),0)</f>
        <v>20171.771259384055</v>
      </c>
      <c r="K887" s="444">
        <f t="shared" ca="1" si="79"/>
        <v>-23911.286853617534</v>
      </c>
      <c r="L887" s="444">
        <f t="shared" ca="1" si="80"/>
        <v>-5762620.1317218263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-5762620.1317218263</v>
      </c>
      <c r="J888" s="444">
        <f t="array" ref="J888">IFERROR(INDEX('Retirement Calculator'!K:K,MATCH('Lorri 401b'!N888,'Retirement Calculator'!A:A,0),0),0)</f>
        <v>20171.771259384055</v>
      </c>
      <c r="K888" s="444">
        <f t="shared" ca="1" si="79"/>
        <v>-24094.966262421709</v>
      </c>
      <c r="L888" s="444">
        <f t="shared" ca="1" si="80"/>
        <v>-5806886.8692436321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-5806886.8692436321</v>
      </c>
      <c r="J889" s="444">
        <f t="array" ref="J889">IFERROR(INDEX('Retirement Calculator'!K:K,MATCH('Lorri 401b'!N889,'Retirement Calculator'!A:A,0),0),0)</f>
        <v>20171.771259384055</v>
      </c>
      <c r="K889" s="444">
        <f t="shared" ca="1" si="79"/>
        <v>-24279.411002095901</v>
      </c>
      <c r="L889" s="444">
        <f t="shared" ca="1" si="80"/>
        <v>-5851338.0515051121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-5851338.0515051121</v>
      </c>
      <c r="J890" s="444">
        <f t="array" ref="J890">IFERROR(INDEX('Retirement Calculator'!K:K,MATCH('Lorri 401b'!N890,'Retirement Calculator'!A:A,0),0),0)</f>
        <v>20171.771259384055</v>
      </c>
      <c r="K890" s="444">
        <f t="shared" ca="1" si="79"/>
        <v>-24464.624261518733</v>
      </c>
      <c r="L890" s="444">
        <f t="shared" ca="1" si="80"/>
        <v>-5895974.4470260153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-5895974.4470260153</v>
      </c>
      <c r="J891" s="444">
        <f t="array" ref="J891">IFERROR(INDEX('Retirement Calculator'!K:K,MATCH('Lorri 401b'!N891,'Retirement Calculator'!A:A,0),0),0)</f>
        <v>20171.771259384055</v>
      </c>
      <c r="K891" s="444">
        <f t="shared" ca="1" si="79"/>
        <v>-24650.60924285583</v>
      </c>
      <c r="L891" s="444">
        <f t="shared" ca="1" si="80"/>
        <v>-5940796.8275282551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-5940796.8275282551</v>
      </c>
      <c r="J892" s="444">
        <f t="array" ref="J892">IFERROR(INDEX('Retirement Calculator'!K:K,MATCH('Lorri 401b'!N892,'Retirement Calculator'!A:A,0),0),0)</f>
        <v>20171.771259384055</v>
      </c>
      <c r="K892" s="444">
        <f t="shared" ca="1" si="79"/>
        <v>-24837.369161615163</v>
      </c>
      <c r="L892" s="444">
        <f t="shared" ca="1" si="80"/>
        <v>-5985805.9679492544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-5985805.9679492544</v>
      </c>
      <c r="J893" s="444">
        <f t="array" ref="J893">IFERROR(INDEX('Retirement Calculator'!K:K,MATCH('Lorri 401b'!N893,'Retirement Calculator'!A:A,0),0),0)</f>
        <v>20171.771259384055</v>
      </c>
      <c r="K893" s="444">
        <f t="shared" ca="1" si="79"/>
        <v>-25024.90724670266</v>
      </c>
      <c r="L893" s="444">
        <f t="shared" ca="1" si="80"/>
        <v>-6031002.646455341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-6031002.646455341</v>
      </c>
      <c r="J894" s="444">
        <f t="array" ref="J894">IFERROR(INDEX('Retirement Calculator'!K:K,MATCH('Lorri 401b'!N894,'Retirement Calculator'!A:A,0),0),0)</f>
        <v>20171.771259384055</v>
      </c>
      <c r="K894" s="444">
        <f t="shared" ca="1" si="79"/>
        <v>-25213.226740478021</v>
      </c>
      <c r="L894" s="444">
        <f t="shared" ca="1" si="80"/>
        <v>-6076387.6444552029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-6076387.6444552029</v>
      </c>
      <c r="J895" s="444">
        <f t="array" ref="J895">IFERROR(INDEX('Retirement Calculator'!K:K,MATCH('Lorri 401b'!N895,'Retirement Calculator'!A:A,0),0),0)</f>
        <v>20171.771259384055</v>
      </c>
      <c r="K895" s="444">
        <f t="shared" ca="1" si="79"/>
        <v>-25402.330898810778</v>
      </c>
      <c r="L895" s="444">
        <f t="shared" ca="1" si="80"/>
        <v>-6121961.7466133982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-6121961.7466133982</v>
      </c>
      <c r="J896" s="444">
        <f t="array" ref="J896">IFERROR(INDEX('Retirement Calculator'!K:K,MATCH('Lorri 401b'!N896,'Retirement Calculator'!A:A,0),0),0)</f>
        <v>20171.771259384055</v>
      </c>
      <c r="K896" s="444">
        <f t="shared" ca="1" si="79"/>
        <v>-25592.222991136594</v>
      </c>
      <c r="L896" s="444">
        <f t="shared" ca="1" si="80"/>
        <v>-6167725.7408639193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-6167725.7408639193</v>
      </c>
      <c r="J897" s="444">
        <f t="array" ref="J897">IFERROR(INDEX('Retirement Calculator'!K:K,MATCH('Lorri 401b'!N897,'Retirement Calculator'!A:A,0),0),0)</f>
        <v>20171.771259384055</v>
      </c>
      <c r="K897" s="444">
        <f t="shared" ca="1" si="79"/>
        <v>-25782.906300513765</v>
      </c>
      <c r="L897" s="444">
        <f t="shared" ca="1" si="80"/>
        <v>-6213680.4184238175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-6213680.4184238175</v>
      </c>
      <c r="J898" s="444">
        <f t="array" ref="J898">IFERROR(INDEX('Retirement Calculator'!K:K,MATCH('Lorri 401b'!N898,'Retirement Calculator'!A:A,0),0),0)</f>
        <v>20171.771259384055</v>
      </c>
      <c r="K898" s="444">
        <f t="shared" ca="1" si="79"/>
        <v>-25974.384123680007</v>
      </c>
      <c r="L898" s="444">
        <f t="shared" ca="1" si="80"/>
        <v>-6259826.5738068819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-6259826.5738068819</v>
      </c>
      <c r="J899" s="444">
        <f t="array" ref="J899">IFERROR(INDEX('Retirement Calculator'!K:K,MATCH('Lorri 401b'!N899,'Retirement Calculator'!A:A,0),0),0)</f>
        <v>20171.771259384055</v>
      </c>
      <c r="K899" s="444">
        <f t="shared" ca="1" si="79"/>
        <v>-26166.659771109444</v>
      </c>
      <c r="L899" s="444">
        <f t="shared" ca="1" si="80"/>
        <v>-6306165.0048373751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-6306165.0048373751</v>
      </c>
      <c r="J900" s="444">
        <f t="array" ref="J900">IFERROR(INDEX('Retirement Calculator'!K:K,MATCH('Lorri 401b'!N900,'Retirement Calculator'!A:A,0),0),0)</f>
        <v>20171.771259384055</v>
      </c>
      <c r="K900" s="444">
        <f t="shared" ca="1" si="79"/>
        <v>-26359.736567069831</v>
      </c>
      <c r="L900" s="444">
        <f t="shared" ca="1" si="80"/>
        <v>-6352696.5126638291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-6352696.5126638291</v>
      </c>
      <c r="J901" s="444">
        <f t="array" ref="J901">IFERROR(INDEX('Retirement Calculator'!K:K,MATCH('Lorri 401b'!N901,'Retirement Calculator'!A:A,0),0),0)</f>
        <v>20171.771259384055</v>
      </c>
      <c r="K901" s="444">
        <f t="shared" ca="1" si="79"/>
        <v>-26553.617849680057</v>
      </c>
      <c r="L901" s="444">
        <f t="shared" ca="1" si="80"/>
        <v>-6399421.901772893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-6399421.901772893</v>
      </c>
      <c r="J902" s="444">
        <f t="array" ref="J902">IFERROR(INDEX('Retirement Calculator'!K:K,MATCH('Lorri 401b'!N902,'Retirement Calculator'!A:A,0),0),0)</f>
        <v>20171.771259384055</v>
      </c>
      <c r="K902" s="444">
        <f t="shared" ca="1" si="79"/>
        <v>-26748.30697096782</v>
      </c>
      <c r="L902" s="444">
        <f t="shared" ca="1" si="80"/>
        <v>-6446341.9800032452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-6446341.9800032452</v>
      </c>
      <c r="J903" s="444">
        <f t="array" ref="J903">IFERROR(INDEX('Retirement Calculator'!K:K,MATCH('Lorri 401b'!N903,'Retirement Calculator'!A:A,0),0),0)</f>
        <v>20171.771259384055</v>
      </c>
      <c r="K903" s="444">
        <f t="shared" ca="1" si="79"/>
        <v>-26943.807296927622</v>
      </c>
      <c r="L903" s="444">
        <f t="shared" ca="1" si="80"/>
        <v>-6493457.5585595574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-6493457.5585595574</v>
      </c>
      <c r="J904" s="444">
        <f t="array" ref="J904">IFERROR(INDEX('Retirement Calculator'!K:K,MATCH('Lorri 401b'!N904,'Retirement Calculator'!A:A,0),0),0)</f>
        <v>20171.771259384055</v>
      </c>
      <c r="K904" s="444">
        <f t="shared" ca="1" si="79"/>
        <v>-27140.122207578923</v>
      </c>
      <c r="L904" s="444">
        <f t="shared" ca="1" si="80"/>
        <v>-6540769.4520265209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-6540769.4520265209</v>
      </c>
      <c r="J905" s="444">
        <f t="array" ref="J905">IFERROR(INDEX('Retirement Calculator'!K:K,MATCH('Lorri 401b'!N905,'Retirement Calculator'!A:A,0),0),0)</f>
        <v>20171.771259384055</v>
      </c>
      <c r="K905" s="444">
        <f t="shared" ca="1" si="79"/>
        <v>-27337.255097024605</v>
      </c>
      <c r="L905" s="444">
        <f t="shared" ca="1" si="80"/>
        <v>-6588278.4783829292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-6588278.4783829292</v>
      </c>
      <c r="J906" s="444">
        <f t="array" ref="J906">IFERROR(INDEX('Retirement Calculator'!K:K,MATCH('Lorri 401b'!N906,'Retirement Calculator'!A:A,0),0),0)</f>
        <v>20171.771259384055</v>
      </c>
      <c r="K906" s="444">
        <f t="shared" ca="1" si="79"/>
        <v>-27535.209373509642</v>
      </c>
      <c r="L906" s="444">
        <f t="shared" ca="1" si="80"/>
        <v>-6635985.459015823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-6635985.459015823</v>
      </c>
      <c r="J907" s="444">
        <f t="array" ref="J907">IFERROR(INDEX('Retirement Calculator'!K:K,MATCH('Lorri 401b'!N907,'Retirement Calculator'!A:A,0),0),0)</f>
        <v>20171.771259384055</v>
      </c>
      <c r="K907" s="444">
        <f t="shared" ca="1" si="79"/>
        <v>-27733.988459480035</v>
      </c>
      <c r="L907" s="444">
        <f t="shared" ca="1" si="80"/>
        <v>-6683891.2187346872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-6683891.2187346872</v>
      </c>
      <c r="J908" s="444">
        <f t="array" ref="J908">IFERROR(INDEX('Retirement Calculator'!K:K,MATCH('Lorri 401b'!N908,'Retirement Calculator'!A:A,0),0),0)</f>
        <v>20171.771259384055</v>
      </c>
      <c r="K908" s="444">
        <f t="shared" ca="1" si="79"/>
        <v>-27933.595791641965</v>
      </c>
      <c r="L908" s="444">
        <f t="shared" ca="1" si="80"/>
        <v>-6731996.585785713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-6731996.585785713</v>
      </c>
      <c r="J909" s="444">
        <f t="array" ref="J909">IFERROR(INDEX('Retirement Calculator'!K:K,MATCH('Lorri 401b'!N909,'Retirement Calculator'!A:A,0),0),0)</f>
        <v>20171.771259384055</v>
      </c>
      <c r="K909" s="444">
        <f t="shared" ca="1" si="79"/>
        <v>-28134.034821021236</v>
      </c>
      <c r="L909" s="444">
        <f t="shared" ca="1" si="80"/>
        <v>-6780302.3918661186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-6780302.3918661186</v>
      </c>
      <c r="J910" s="444">
        <f t="array" ref="J910">IFERROR(INDEX('Retirement Calculator'!K:K,MATCH('Lorri 401b'!N910,'Retirement Calculator'!A:A,0),0),0)</f>
        <v>20171.771259384055</v>
      </c>
      <c r="K910" s="444">
        <f t="shared" ca="1" si="79"/>
        <v>-28335.309013022928</v>
      </c>
      <c r="L910" s="444">
        <f t="shared" ca="1" si="80"/>
        <v>-6828809.4721385259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-6828809.4721385259</v>
      </c>
      <c r="J911" s="444">
        <f t="array" ref="J911">IFERROR(INDEX('Retirement Calculator'!K:K,MATCH('Lorri 401b'!N911,'Retirement Calculator'!A:A,0),0),0)</f>
        <v>20171.771259384055</v>
      </c>
      <c r="K911" s="444">
        <f t="shared" ca="1" si="79"/>
        <v>-28537.421847491292</v>
      </c>
      <c r="L911" s="444">
        <f t="shared" ca="1" si="80"/>
        <v>-6877518.6652454017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-6877518.6652454017</v>
      </c>
      <c r="J912" s="444">
        <f t="array" ref="J912">IFERROR(INDEX('Retirement Calculator'!K:K,MATCH('Lorri 401b'!N912,'Retirement Calculator'!A:A,0),0),0)</f>
        <v>20171.771259384055</v>
      </c>
      <c r="K912" s="444">
        <f t="shared" ca="1" si="79"/>
        <v>-28740.376818769935</v>
      </c>
      <c r="L912" s="444">
        <f t="shared" ca="1" si="80"/>
        <v>-6926430.8133235555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-6926430.8133235555</v>
      </c>
      <c r="J913" s="444">
        <f t="array" ref="J913">IFERROR(INDEX('Retirement Calculator'!K:K,MATCH('Lorri 401b'!N913,'Retirement Calculator'!A:A,0),0),0)</f>
        <v>20171.771259384055</v>
      </c>
      <c r="K913" s="444">
        <f t="shared" ca="1" si="79"/>
        <v>-28944.177435762249</v>
      </c>
      <c r="L913" s="444">
        <f t="shared" ca="1" si="80"/>
        <v>-6975546.762018702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-6975546.762018702</v>
      </c>
      <c r="J914" s="444">
        <f t="array" ref="J914">IFERROR(INDEX('Retirement Calculator'!K:K,MATCH('Lorri 401b'!N914,'Retirement Calculator'!A:A,0),0),0)</f>
        <v>20171.771259384055</v>
      </c>
      <c r="K914" s="444">
        <f t="shared" ca="1" si="79"/>
        <v>-29148.827221992029</v>
      </c>
      <c r="L914" s="444">
        <f t="shared" ca="1" si="80"/>
        <v>-7024867.3605000786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-7024867.3605000786</v>
      </c>
      <c r="J915" s="444">
        <f t="array" ref="J915">IFERROR(INDEX('Retirement Calculator'!K:K,MATCH('Lorri 401b'!N915,'Retirement Calculator'!A:A,0),0),0)</f>
        <v>20171.771259384055</v>
      </c>
      <c r="K915" s="444">
        <f t="shared" ca="1" si="79"/>
        <v>-29354.329715664429</v>
      </c>
      <c r="L915" s="444">
        <f t="shared" ca="1" si="80"/>
        <v>-7074393.4614751274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-7074393.4614751274</v>
      </c>
      <c r="J916" s="444">
        <f t="array" ref="J916">IFERROR(INDEX('Retirement Calculator'!K:K,MATCH('Lorri 401b'!N916,'Retirement Calculator'!A:A,0),0),0)</f>
        <v>20171.771259384055</v>
      </c>
      <c r="K916" s="444">
        <f t="shared" ca="1" si="79"/>
        <v>-29560.688469727131</v>
      </c>
      <c r="L916" s="444">
        <f t="shared" ca="1" si="80"/>
        <v>-7124125.9212042391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-7124125.9212042391</v>
      </c>
      <c r="J917" s="444">
        <f t="array" ref="J917">IFERROR(INDEX('Retirement Calculator'!K:K,MATCH('Lorri 401b'!N917,'Retirement Calculator'!A:A,0),0),0)</f>
        <v>20171.771259384055</v>
      </c>
      <c r="K917" s="444">
        <f t="shared" ca="1" si="79"/>
        <v>-29767.907051931768</v>
      </c>
      <c r="L917" s="444">
        <f t="shared" ca="1" si="80"/>
        <v>-7174065.5995155554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-7174065.5995155554</v>
      </c>
      <c r="J918" s="444">
        <f t="array" ref="J918">IFERROR(INDEX('Retirement Calculator'!K:K,MATCH('Lorri 401b'!N918,'Retirement Calculator'!A:A,0),0),0)</f>
        <v>20171.771259384055</v>
      </c>
      <c r="K918" s="444">
        <f t="shared" ca="1" si="79"/>
        <v>-29975.989044895581</v>
      </c>
      <c r="L918" s="444">
        <f t="shared" ca="1" si="80"/>
        <v>-7224213.3598198351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-7224213.3598198351</v>
      </c>
      <c r="J919" s="444">
        <f t="array" ref="J919">IFERROR(INDEX('Retirement Calculator'!K:K,MATCH('Lorri 401b'!N919,'Retirement Calculator'!A:A,0),0),0)</f>
        <v>20171.771259384055</v>
      </c>
      <c r="K919" s="444">
        <f t="shared" ca="1" si="79"/>
        <v>-30184.938046163414</v>
      </c>
      <c r="L919" s="444">
        <f t="shared" ca="1" si="80"/>
        <v>-7274570.0691253822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-7274570.0691253822</v>
      </c>
      <c r="J920" s="444">
        <f t="array" ref="J920">IFERROR(INDEX('Retirement Calculator'!K:K,MATCH('Lorri 401b'!N920,'Retirement Calculator'!A:A,0),0),0)</f>
        <v>20171.771259384055</v>
      </c>
      <c r="K920" s="444">
        <f t="shared" ca="1" si="79"/>
        <v>-30394.75766826986</v>
      </c>
      <c r="L920" s="444">
        <f t="shared" ca="1" si="80"/>
        <v>-7325136.5980530363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-7325136.5980530363</v>
      </c>
      <c r="J921" s="444">
        <f t="array" ref="J921">IFERROR(INDEX('Retirement Calculator'!K:K,MATCH('Lorri 401b'!N921,'Retirement Calculator'!A:A,0),0),0)</f>
        <v>20171.771259384055</v>
      </c>
      <c r="K921" s="444">
        <f t="shared" ca="1" si="79"/>
        <v>-30605.451538801746</v>
      </c>
      <c r="L921" s="444">
        <f t="shared" ca="1" si="80"/>
        <v>-7375913.8208512226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-7375913.8208512226</v>
      </c>
      <c r="J922" s="444">
        <f t="array" ref="J922">IFERROR(INDEX('Retirement Calculator'!K:K,MATCH('Lorri 401b'!N922,'Retirement Calculator'!A:A,0),0),0)</f>
        <v>20171.771259384055</v>
      </c>
      <c r="K922" s="444">
        <f t="shared" ca="1" si="79"/>
        <v>-30817.02330046086</v>
      </c>
      <c r="L922" s="444">
        <f t="shared" ca="1" si="80"/>
        <v>-7426902.6154110674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-7426902.6154110674</v>
      </c>
      <c r="J923" s="444">
        <f t="array" ref="J923">IFERROR(INDEX('Retirement Calculator'!K:K,MATCH('Lorri 401b'!N923,'Retirement Calculator'!A:A,0),0),0)</f>
        <v>20171.771259384055</v>
      </c>
      <c r="K923" s="444">
        <f t="shared" ca="1" si="79"/>
        <v>-31029.476611126884</v>
      </c>
      <c r="L923" s="444">
        <f t="shared" ca="1" si="80"/>
        <v>-7478103.8632815788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-7478103.8632815788</v>
      </c>
      <c r="J924" s="444">
        <f t="array" ref="J924">IFERROR(INDEX('Retirement Calculator'!K:K,MATCH('Lorri 401b'!N924,'Retirement Calculator'!A:A,0),0),0)</f>
        <v>20171.771259384055</v>
      </c>
      <c r="K924" s="444">
        <f t="shared" ca="1" si="79"/>
        <v>-31242.815143920678</v>
      </c>
      <c r="L924" s="444">
        <f t="shared" ca="1" si="80"/>
        <v>-7529518.4496848835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-7529518.4496848835</v>
      </c>
      <c r="J925" s="444">
        <f t="array" ref="J925">IFERROR(INDEX('Retirement Calculator'!K:K,MATCH('Lorri 401b'!N925,'Retirement Calculator'!A:A,0),0),0)</f>
        <v>20171.771259384055</v>
      </c>
      <c r="K925" s="444">
        <f t="shared" ca="1" si="79"/>
        <v>-31457.042587267784</v>
      </c>
      <c r="L925" s="444">
        <f t="shared" ca="1" si="80"/>
        <v>-7581147.2635315359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-7581147.2635315359</v>
      </c>
      <c r="J926" s="444">
        <f t="array" ref="J926">IFERROR(INDEX('Retirement Calculator'!K:K,MATCH('Lorri 401b'!N926,'Retirement Calculator'!A:A,0),0),0)</f>
        <v>20171.771259384055</v>
      </c>
      <c r="K926" s="444">
        <f t="shared" ca="1" si="79"/>
        <v>-31672.162644962165</v>
      </c>
      <c r="L926" s="444">
        <f t="shared" ca="1" si="80"/>
        <v>-7632991.1974358819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-7632991.1974358819</v>
      </c>
      <c r="J927" s="444">
        <f t="array" ref="J927">IFERROR(INDEX('Retirement Calculator'!K:K,MATCH('Lorri 401b'!N927,'Retirement Calculator'!A:A,0),0),0)</f>
        <v>20171.771259384055</v>
      </c>
      <c r="K927" s="444">
        <f t="shared" ca="1" si="79"/>
        <v>-31888.179036230275</v>
      </c>
      <c r="L927" s="444">
        <f t="shared" ca="1" si="80"/>
        <v>-7685051.147731496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-7685051.147731496</v>
      </c>
      <c r="J928" s="444">
        <f t="array" ref="J928">IFERROR(INDEX('Retirement Calculator'!K:K,MATCH('Lorri 401b'!N928,'Retirement Calculator'!A:A,0),0),0)</f>
        <v>20171.771259384055</v>
      </c>
      <c r="K928" s="444">
        <f t="shared" ca="1" si="79"/>
        <v>-32105.095495795333</v>
      </c>
      <c r="L928" s="444">
        <f t="shared" ca="1" si="80"/>
        <v>-7737328.0144866752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-7737328.0144866752</v>
      </c>
      <c r="J929" s="444">
        <f t="array" ref="J929">IFERROR(INDEX('Retirement Calculator'!K:K,MATCH('Lorri 401b'!N929,'Retirement Calculator'!A:A,0),0),0)</f>
        <v>20171.771259384055</v>
      </c>
      <c r="K929" s="444">
        <f t="shared" ca="1" si="79"/>
        <v>-32322.915773941917</v>
      </c>
      <c r="L929" s="444">
        <f t="shared" ca="1" si="80"/>
        <v>-7789822.7015200015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-7789822.7015200015</v>
      </c>
      <c r="J930" s="444">
        <f t="array" ref="J930">IFERROR(INDEX('Retirement Calculator'!K:K,MATCH('Lorri 401b'!N930,'Retirement Calculator'!A:A,0),0),0)</f>
        <v>20171.771259384055</v>
      </c>
      <c r="K930" s="444">
        <f t="shared" ca="1" si="79"/>
        <v>-32541.643636580775</v>
      </c>
      <c r="L930" s="444">
        <f t="shared" ca="1" si="80"/>
        <v>-7842536.1164159663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-7842536.1164159663</v>
      </c>
      <c r="J931" s="444">
        <f t="array" ref="J931">IFERROR(INDEX('Retirement Calculator'!K:K,MATCH('Lorri 401b'!N931,'Retirement Calculator'!A:A,0),0),0)</f>
        <v>20171.771259384055</v>
      </c>
      <c r="K931" s="444">
        <f t="shared" ca="1" si="79"/>
        <v>-32761.282865313955</v>
      </c>
      <c r="L931" s="444">
        <f t="shared" ca="1" si="80"/>
        <v>-7895469.1705406643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-7895469.1705406643</v>
      </c>
      <c r="J932" s="444">
        <f t="array" ref="J932">IFERROR(INDEX('Retirement Calculator'!K:K,MATCH('Lorri 401b'!N932,'Retirement Calculator'!A:A,0),0),0)</f>
        <v>20171.771259384055</v>
      </c>
      <c r="K932" s="444">
        <f t="shared" ca="1" si="79"/>
        <v>-32981.837257500199</v>
      </c>
      <c r="L932" s="444">
        <f t="shared" ca="1" si="80"/>
        <v>-7948622.7790575484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-7948622.7790575484</v>
      </c>
      <c r="J933" s="444">
        <f t="array" ref="J933">IFERROR(INDEX('Retirement Calculator'!K:K,MATCH('Lorri 401b'!N933,'Retirement Calculator'!A:A,0),0),0)</f>
        <v>20171.771259384055</v>
      </c>
      <c r="K933" s="444">
        <f t="shared" ca="1" si="79"/>
        <v>-33203.310626320555</v>
      </c>
      <c r="L933" s="444">
        <f t="shared" ca="1" si="80"/>
        <v>-8001997.8609432532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-8001997.8609432532</v>
      </c>
      <c r="J934" s="444">
        <f t="array" ref="J934">IFERROR(INDEX('Retirement Calculator'!K:K,MATCH('Lorri 401b'!N934,'Retirement Calculator'!A:A,0),0),0)</f>
        <v>20171.771259384055</v>
      </c>
      <c r="K934" s="444">
        <f t="shared" ca="1" si="79"/>
        <v>-33425.706800844317</v>
      </c>
      <c r="L934" s="444">
        <f t="shared" ca="1" si="80"/>
        <v>-8055595.3390034819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-8055595.3390034819</v>
      </c>
      <c r="J935" s="444">
        <f t="array" ref="J935">IFERROR(INDEX('Retirement Calculator'!K:K,MATCH('Lorri 401b'!N935,'Retirement Calculator'!A:A,0),0),0)</f>
        <v>20171.771259384055</v>
      </c>
      <c r="K935" s="444">
        <f t="shared" ca="1" si="79"/>
        <v>-33649.029626095275</v>
      </c>
      <c r="L935" s="444">
        <f t="shared" ca="1" si="80"/>
        <v>-8109416.1398889618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-8109416.1398889618</v>
      </c>
      <c r="J936" s="444">
        <f t="array" ref="J936">IFERROR(INDEX('Retirement Calculator'!K:K,MATCH('Lorri 401b'!N936,'Retirement Calculator'!A:A,0),0),0)</f>
        <v>20171.771259384055</v>
      </c>
      <c r="K936" s="444">
        <f t="shared" ca="1" si="79"/>
        <v>-33873.282963118108</v>
      </c>
      <c r="L936" s="444">
        <f t="shared" ca="1" si="80"/>
        <v>-8163461.1941114645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-8163461.1941114645</v>
      </c>
      <c r="J937" s="444">
        <f t="array" ref="J937">IFERROR(INDEX('Retirement Calculator'!K:K,MATCH('Lorri 401b'!N937,'Retirement Calculator'!A:A,0),0),0)</f>
        <v>20171.771259384055</v>
      </c>
      <c r="K937" s="444">
        <f t="shared" ca="1" si="79"/>
        <v>-34098.4706890452</v>
      </c>
      <c r="L937" s="444">
        <f t="shared" ca="1" si="80"/>
        <v>-8217731.436059894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-8217731.436059894</v>
      </c>
      <c r="J938" s="444">
        <f t="array" ref="J938">IFERROR(INDEX('Retirement Calculator'!K:K,MATCH('Lorri 401b'!N938,'Retirement Calculator'!A:A,0),0),0)</f>
        <v>20171.771259384055</v>
      </c>
      <c r="K938" s="444">
        <f t="shared" ca="1" si="79"/>
        <v>-34324.596697163659</v>
      </c>
      <c r="L938" s="444">
        <f t="shared" ca="1" si="80"/>
        <v>-8272227.804016442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-8272227.804016442</v>
      </c>
      <c r="J939" s="444">
        <f t="array" ref="J939">IFERROR(INDEX('Retirement Calculator'!K:K,MATCH('Lorri 401b'!N939,'Retirement Calculator'!A:A,0),0),0)</f>
        <v>20171.771259384055</v>
      </c>
      <c r="K939" s="444">
        <f t="shared" ca="1" si="79"/>
        <v>-34551.664896982606</v>
      </c>
      <c r="L939" s="444">
        <f t="shared" ca="1" si="80"/>
        <v>-8326951.240172809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-8326951.240172809</v>
      </c>
      <c r="J940" s="444">
        <f t="array" ref="J940">IFERROR(INDEX('Retirement Calculator'!K:K,MATCH('Lorri 401b'!N940,'Retirement Calculator'!A:A,0),0),0)</f>
        <v>20171.771259384055</v>
      </c>
      <c r="K940" s="444">
        <f t="shared" ca="1" si="79"/>
        <v>-34779.679214300806</v>
      </c>
      <c r="L940" s="444">
        <f t="shared" ca="1" si="80"/>
        <v>-8381902.6906464938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-8381902.6906464938</v>
      </c>
      <c r="J941" s="444">
        <f t="array" ref="J941">IFERROR(INDEX('Retirement Calculator'!K:K,MATCH('Lorri 401b'!N941,'Retirement Calculator'!A:A,0),0),0)</f>
        <v>20171.771259384055</v>
      </c>
      <c r="K941" s="444">
        <f t="shared" ca="1" si="79"/>
        <v>-35008.643591274493</v>
      </c>
      <c r="L941" s="444">
        <f t="shared" ca="1" si="80"/>
        <v>-8437083.1054971516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-8437083.1054971516</v>
      </c>
      <c r="J942" s="444">
        <f t="array" ref="J942">IFERROR(INDEX('Retirement Calculator'!K:K,MATCH('Lorri 401b'!N942,'Retirement Calculator'!A:A,0),0),0)</f>
        <v>20171.771259384055</v>
      </c>
      <c r="K942" s="444">
        <f t="shared" ca="1" si="79"/>
        <v>-35238.561986485569</v>
      </c>
      <c r="L942" s="444">
        <f t="shared" ca="1" si="80"/>
        <v>-8492493.4387430213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-8492493.4387430213</v>
      </c>
      <c r="J943" s="444">
        <f t="array" ref="J943">IFERROR(INDEX('Retirement Calculator'!K:K,MATCH('Lorri 401b'!N943,'Retirement Calculator'!A:A,0),0),0)</f>
        <v>20171.771259384055</v>
      </c>
      <c r="K943" s="444">
        <f t="shared" ca="1" si="79"/>
        <v>-35469.438375010024</v>
      </c>
      <c r="L943" s="444">
        <f t="shared" ca="1" si="80"/>
        <v>-8548134.6483774148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-8548134.6483774148</v>
      </c>
      <c r="J944" s="444">
        <f t="array" ref="J944">IFERROR(INDEX('Retirement Calculator'!K:K,MATCH('Lorri 401b'!N944,'Retirement Calculator'!A:A,0),0),0)</f>
        <v>20171.771259384055</v>
      </c>
      <c r="K944" s="444">
        <f t="shared" ca="1" si="79"/>
        <v>-35701.276748486664</v>
      </c>
      <c r="L944" s="444">
        <f t="shared" ca="1" si="80"/>
        <v>-8604007.6963852849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-8604007.6963852849</v>
      </c>
      <c r="J945" s="444">
        <f t="array" ref="J945">IFERROR(INDEX('Retirement Calculator'!K:K,MATCH('Lorri 401b'!N945,'Retirement Calculator'!A:A,0),0),0)</f>
        <v>20171.771259384055</v>
      </c>
      <c r="K945" s="444">
        <f t="shared" ca="1" si="79"/>
        <v>-35934.08111518612</v>
      </c>
      <c r="L945" s="444">
        <f t="shared" ca="1" si="80"/>
        <v>-8660113.5487598553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-8660113.5487598553</v>
      </c>
      <c r="J946" s="444">
        <f t="array" ref="J946">IFERROR(INDEX('Retirement Calculator'!K:K,MATCH('Lorri 401b'!N946,'Retirement Calculator'!A:A,0),0),0)</f>
        <v>20171.771259384055</v>
      </c>
      <c r="K946" s="444">
        <f t="shared" ca="1" si="79"/>
        <v>-36167.855500080164</v>
      </c>
      <c r="L946" s="444">
        <f t="shared" ca="1" si="80"/>
        <v>-8716453.1755193193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-8716453.1755193193</v>
      </c>
      <c r="J947" s="444">
        <f t="array" ref="J947">IFERROR(INDEX('Retirement Calculator'!K:K,MATCH('Lorri 401b'!N947,'Retirement Calculator'!A:A,0),0),0)</f>
        <v>20171.771259384055</v>
      </c>
      <c r="K947" s="444">
        <f t="shared" ca="1" si="79"/>
        <v>-36402.603944911265</v>
      </c>
      <c r="L947" s="444">
        <f t="shared" ca="1" si="80"/>
        <v>-8773027.5507236142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-8773027.5507236142</v>
      </c>
      <c r="J948" s="444">
        <f t="array" ref="J948">IFERROR(INDEX('Retirement Calculator'!K:K,MATCH('Lorri 401b'!N948,'Retirement Calculator'!A:A,0),0),0)</f>
        <v>20171.771259384055</v>
      </c>
      <c r="K948" s="444">
        <f t="shared" ca="1" si="79"/>
        <v>-36638.330508262494</v>
      </c>
      <c r="L948" s="444">
        <f t="shared" ca="1" si="80"/>
        <v>-8829837.6524912603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-8829837.6524912603</v>
      </c>
      <c r="J949" s="444">
        <f t="array" ref="J949">IFERROR(INDEX('Retirement Calculator'!K:K,MATCH('Lorri 401b'!N949,'Retirement Calculator'!A:A,0),0),0)</f>
        <v>20171.771259384055</v>
      </c>
      <c r="K949" s="444">
        <f t="shared" ca="1" si="79"/>
        <v>-36875.039265627682</v>
      </c>
      <c r="L949" s="444">
        <f t="shared" ca="1" si="80"/>
        <v>-8886884.4630162716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-8886884.4630162716</v>
      </c>
      <c r="J950" s="444">
        <f t="array" ref="J950">IFERROR(INDEX('Retirement Calculator'!K:K,MATCH('Lorri 401b'!N950,'Retirement Calculator'!A:A,0),0),0)</f>
        <v>20171.771259384055</v>
      </c>
      <c r="K950" s="444">
        <f t="shared" ca="1" si="79"/>
        <v>-37112.734309481901</v>
      </c>
      <c r="L950" s="444">
        <f t="shared" ca="1" si="80"/>
        <v>-8944168.9685851373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-8944168.9685851373</v>
      </c>
      <c r="J951" s="444">
        <f t="array" ref="J951">IFERROR(INDEX('Retirement Calculator'!K:K,MATCH('Lorri 401b'!N951,'Retirement Calculator'!A:A,0),0),0)</f>
        <v>20171.771259384055</v>
      </c>
      <c r="K951" s="444">
        <f t="shared" ca="1" si="79"/>
        <v>-37351.419749352171</v>
      </c>
      <c r="L951" s="444">
        <f t="shared" ca="1" si="80"/>
        <v>-9001692.1595938746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-9001692.1595938746</v>
      </c>
      <c r="J952" s="444">
        <f t="array" ref="J952">IFERROR(INDEX('Retirement Calculator'!K:K,MATCH('Lorri 401b'!N952,'Retirement Calculator'!A:A,0),0),0)</f>
        <v>20171.771259384055</v>
      </c>
      <c r="K952" s="444">
        <f t="shared" ca="1" si="79"/>
        <v>-37591.099711888579</v>
      </c>
      <c r="L952" s="444">
        <f t="shared" ca="1" si="80"/>
        <v>-9059455.0305651482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-9059455.0305651482</v>
      </c>
      <c r="J953" s="444">
        <f t="array" ref="J953">IFERROR(INDEX('Retirement Calculator'!K:K,MATCH('Lorri 401b'!N953,'Retirement Calculator'!A:A,0),0),0)</f>
        <v>20171.771259384055</v>
      </c>
      <c r="K953" s="444">
        <f t="shared" ca="1" si="79"/>
        <v>-37831.778340935554</v>
      </c>
      <c r="L953" s="444">
        <f t="shared" ca="1" si="80"/>
        <v>-9117458.5801654682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-9117458.5801654682</v>
      </c>
      <c r="J954" s="444">
        <f t="array" ref="J954">IFERROR(INDEX('Retirement Calculator'!K:K,MATCH('Lorri 401b'!N954,'Retirement Calculator'!A:A,0),0),0)</f>
        <v>20171.771259384055</v>
      </c>
      <c r="K954" s="444">
        <f t="shared" ca="1" si="79"/>
        <v>-38073.459797603551</v>
      </c>
      <c r="L954" s="444">
        <f t="shared" ca="1" si="80"/>
        <v>-9175703.8112224564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-9175703.8112224564</v>
      </c>
      <c r="J955" s="444">
        <f t="array" ref="J955">IFERROR(INDEX('Retirement Calculator'!K:K,MATCH('Lorri 401b'!N955,'Retirement Calculator'!A:A,0),0),0)</f>
        <v>20171.771259384055</v>
      </c>
      <c r="K955" s="444">
        <f t="shared" ca="1" si="79"/>
        <v>-38316.148260341004</v>
      </c>
      <c r="L955" s="444">
        <f t="shared" ca="1" si="80"/>
        <v>-9234191.7307421807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-9234191.7307421807</v>
      </c>
      <c r="J956" s="444">
        <f t="array" ref="J956">IFERROR(INDEX('Retirement Calculator'!K:K,MATCH('Lorri 401b'!N956,'Retirement Calculator'!A:A,0),0),0)</f>
        <v>20171.771259384055</v>
      </c>
      <c r="K956" s="444">
        <f t="shared" ca="1" si="79"/>
        <v>-38559.847925006521</v>
      </c>
      <c r="L956" s="444">
        <f t="shared" ca="1" si="80"/>
        <v>-9292923.3499265723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-9292923.3499265723</v>
      </c>
      <c r="J957" s="444">
        <f t="array" ref="J957">IFERROR(INDEX('Retirement Calculator'!K:K,MATCH('Lorri 401b'!N957,'Retirement Calculator'!A:A,0),0),0)</f>
        <v>20171.771259384055</v>
      </c>
      <c r="K957" s="444">
        <f t="shared" ca="1" si="79"/>
        <v>-38804.563004941483</v>
      </c>
      <c r="L957" s="444">
        <f t="shared" ca="1" si="80"/>
        <v>-9351899.6841908973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-9351899.6841908973</v>
      </c>
      <c r="J958" s="444">
        <f t="array" ref="J958">IFERROR(INDEX('Retirement Calculator'!K:K,MATCH('Lorri 401b'!N958,'Retirement Calculator'!A:A,0),0),0)</f>
        <v>20171.771259384055</v>
      </c>
      <c r="K958" s="444">
        <f t="shared" ca="1" si="79"/>
        <v>-39050.29773104284</v>
      </c>
      <c r="L958" s="444">
        <f t="shared" ca="1" si="80"/>
        <v>-9411121.7531813234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-9411121.7531813234</v>
      </c>
      <c r="J959" s="444">
        <f t="array" ref="J959">IFERROR(INDEX('Retirement Calculator'!K:K,MATCH('Lorri 401b'!N959,'Retirement Calculator'!A:A,0),0),0)</f>
        <v>20171.771259384055</v>
      </c>
      <c r="K959" s="444">
        <f t="shared" ca="1" si="79"/>
        <v>-39297.056351836283</v>
      </c>
      <c r="L959" s="444">
        <f t="shared" ca="1" si="80"/>
        <v>-9470590.5807925444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-9470590.5807925444</v>
      </c>
      <c r="J960" s="444">
        <f t="array" ref="J960">IFERROR(INDEX('Retirement Calculator'!K:K,MATCH('Lorri 401b'!N960,'Retirement Calculator'!A:A,0),0),0)</f>
        <v>20171.771259384055</v>
      </c>
      <c r="K960" s="444">
        <f t="shared" ca="1" si="79"/>
        <v>-39544.843133549701</v>
      </c>
      <c r="L960" s="444">
        <f t="shared" ca="1" si="80"/>
        <v>-9530307.1951854788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-9530307.1951854788</v>
      </c>
      <c r="J961" s="444">
        <f t="array" ref="J961">IFERROR(INDEX('Retirement Calculator'!K:K,MATCH('Lorri 401b'!N961,'Retirement Calculator'!A:A,0),0),0)</f>
        <v>20171.771259384055</v>
      </c>
      <c r="K961" s="444">
        <f t="shared" ca="1" si="79"/>
        <v>-39793.662360186929</v>
      </c>
      <c r="L961" s="444">
        <f t="shared" ca="1" si="80"/>
        <v>-9590272.6288050506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-9590272.6288050506</v>
      </c>
      <c r="J962" s="444">
        <f t="array" ref="J962">IFERROR(INDEX('Retirement Calculator'!K:K,MATCH('Lorri 401b'!N962,'Retirement Calculator'!A:A,0),0),0)</f>
        <v>20171.771259384055</v>
      </c>
      <c r="K962" s="444">
        <f t="shared" ca="1" si="79"/>
        <v>-40043.518333601809</v>
      </c>
      <c r="L962" s="444">
        <f t="shared" ca="1" si="80"/>
        <v>-9650487.9183980376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-9650487.9183980376</v>
      </c>
      <c r="J963" s="444">
        <f t="array" ref="J963">IFERROR(INDEX('Retirement Calculator'!K:K,MATCH('Lorri 401b'!N963,'Retirement Calculator'!A:A,0),0),0)</f>
        <v>20171.771259384055</v>
      </c>
      <c r="K963" s="444">
        <f t="shared" ca="1" si="79"/>
        <v>-40294.415373572592</v>
      </c>
      <c r="L963" s="444">
        <f t="shared" ca="1" si="80"/>
        <v>-9710954.1050309949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-9710954.1050309949</v>
      </c>
      <c r="J964" s="444">
        <f t="array" ref="J964">IFERROR(INDEX('Retirement Calculator'!K:K,MATCH('Lorri 401b'!N964,'Retirement Calculator'!A:A,0),0),0)</f>
        <v>20171.771259384055</v>
      </c>
      <c r="K964" s="444">
        <f t="shared" ca="1" si="79"/>
        <v>-40546.357817876582</v>
      </c>
      <c r="L964" s="444">
        <f t="shared" ca="1" si="80"/>
        <v>-9771672.2341082562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-9771672.2341082562</v>
      </c>
      <c r="J965" s="444">
        <f t="array" ref="J965">IFERROR(INDEX('Retirement Calculator'!K:K,MATCH('Lorri 401b'!N965,'Retirement Calculator'!A:A,0),0),0)</f>
        <v>20171.771259384055</v>
      </c>
      <c r="K965" s="444">
        <f t="shared" ca="1" si="79"/>
        <v>-40799.350022365164</v>
      </c>
      <c r="L965" s="444">
        <f t="shared" ca="1" si="80"/>
        <v>-9832643.3553900048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-9832643.3553900048</v>
      </c>
      <c r="J966" s="444">
        <f t="array" ref="J966">IFERROR(INDEX('Retirement Calculator'!K:K,MATCH('Lorri 401b'!N966,'Retirement Calculator'!A:A,0),0),0)</f>
        <v>20171.771259384055</v>
      </c>
      <c r="K966" s="444">
        <f t="shared" ca="1" si="79"/>
        <v>-41053.396361039122</v>
      </c>
      <c r="L966" s="444">
        <f t="shared" ca="1" si="80"/>
        <v>-9893868.523010429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-9893868.523010429</v>
      </c>
      <c r="J967" s="444">
        <f t="array" ref="J967">IFERROR(INDEX('Retirement Calculator'!K:K,MATCH('Lorri 401b'!N967,'Retirement Calculator'!A:A,0),0),0)</f>
        <v>20171.771259384055</v>
      </c>
      <c r="K967" s="444">
        <f t="shared" ca="1" si="79"/>
        <v>-41308.501226124223</v>
      </c>
      <c r="L967" s="444">
        <f t="shared" ca="1" si="80"/>
        <v>-9955348.7954959366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-9955348.7954959366</v>
      </c>
      <c r="J968" s="444">
        <f t="array" ref="J968">IFERROR(INDEX('Retirement Calculator'!K:K,MATCH('Lorri 401b'!N968,'Retirement Calculator'!A:A,0),0),0)</f>
        <v>20171.771259384055</v>
      </c>
      <c r="K968" s="444">
        <f t="shared" ca="1" si="79"/>
        <v>-41564.669028147167</v>
      </c>
      <c r="L968" s="444">
        <f t="shared" ca="1" si="80"/>
        <v>-10017085.235783469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-10017085.235783469</v>
      </c>
      <c r="J969" s="444">
        <f t="array" ref="J969">IFERROR(INDEX('Retirement Calculator'!K:K,MATCH('Lorri 401b'!N969,'Retirement Calculator'!A:A,0),0),0)</f>
        <v>20171.771259384055</v>
      </c>
      <c r="K969" s="444">
        <f t="shared" ca="1" si="79"/>
        <v>-41821.904196011885</v>
      </c>
      <c r="L969" s="444">
        <f t="shared" ca="1" si="80"/>
        <v>-10079078.911238866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-10079078.911238866</v>
      </c>
      <c r="J970" s="444">
        <f t="array" ref="J970">IFERROR(INDEX('Retirement Calculator'!K:K,MATCH('Lorri 401b'!N970,'Retirement Calculator'!A:A,0),0),0)</f>
        <v>20171.771259384055</v>
      </c>
      <c r="K970" s="444">
        <f t="shared" ca="1" si="79"/>
        <v>-42080.211177076038</v>
      </c>
      <c r="L970" s="444">
        <f t="shared" ca="1" si="80"/>
        <v>-10141330.893675325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-10141330.893675325</v>
      </c>
      <c r="J971" s="444">
        <f t="array" ref="J971">IFERROR(INDEX('Retirement Calculator'!K:K,MATCH('Lorri 401b'!N971,'Retirement Calculator'!A:A,0),0),0)</f>
        <v>20171.771259384055</v>
      </c>
      <c r="K971" s="444">
        <f t="shared" ca="1" si="79"/>
        <v>-42339.594437227955</v>
      </c>
      <c r="L971" s="444">
        <f t="shared" ca="1" si="80"/>
        <v>-10203842.259371938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-10203842.259371938</v>
      </c>
      <c r="J972" s="444">
        <f t="array" ref="J972">IFERROR(INDEX('Retirement Calculator'!K:K,MATCH('Lorri 401b'!N972,'Retirement Calculator'!A:A,0),0),0)</f>
        <v>20171.771259384055</v>
      </c>
      <c r="K972" s="444">
        <f t="shared" ca="1" si="79"/>
        <v>-42600.058460963846</v>
      </c>
      <c r="L972" s="444">
        <f t="shared" ca="1" si="80"/>
        <v>-10266614.089092286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-10266614.089092286</v>
      </c>
      <c r="J973" s="444">
        <f t="array" ref="J973">IFERROR(INDEX('Retirement Calculator'!K:K,MATCH('Lorri 401b'!N973,'Retirement Calculator'!A:A,0),0),0)</f>
        <v>20171.771259384055</v>
      </c>
      <c r="K973" s="444">
        <f t="shared" ca="1" si="79"/>
        <v>-42861.607751465293</v>
      </c>
      <c r="L973" s="444">
        <f t="shared" ca="1" si="80"/>
        <v>-10329647.468103135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-10329647.468103135</v>
      </c>
      <c r="J974" s="444">
        <f t="array" ref="J974">IFERROR(INDEX('Retirement Calculator'!K:K,MATCH('Lorri 401b'!N974,'Retirement Calculator'!A:A,0),0),0)</f>
        <v>20171.771259384055</v>
      </c>
      <c r="K974" s="444">
        <f t="shared" ca="1" si="79"/>
        <v>-43124.246830677163</v>
      </c>
      <c r="L974" s="444">
        <f t="shared" ca="1" si="80"/>
        <v>-10392943.486193197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-10392943.486193197</v>
      </c>
      <c r="J975" s="444">
        <f t="array" ref="J975">IFERROR(INDEX('Retirement Calculator'!K:K,MATCH('Lorri 401b'!N975,'Retirement Calculator'!A:A,0),0),0)</f>
        <v>20171.771259384055</v>
      </c>
      <c r="K975" s="444">
        <f t="shared" ca="1" si="79"/>
        <v>-43387.980239385754</v>
      </c>
      <c r="L975" s="444">
        <f t="shared" ca="1" si="80"/>
        <v>-10456503.237691967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-10456503.237691967</v>
      </c>
      <c r="J976" s="444">
        <f t="array" ref="J976">IFERROR(INDEX('Retirement Calculator'!K:K,MATCH('Lorri 401b'!N976,'Retirement Calculator'!A:A,0),0),0)</f>
        <v>20171.771259384055</v>
      </c>
      <c r="K976" s="444">
        <f t="shared" ca="1" si="79"/>
        <v>-43652.812537297294</v>
      </c>
      <c r="L976" s="444">
        <f t="shared" ca="1" si="80"/>
        <v>-10520327.821488649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-10520327.821488649</v>
      </c>
      <c r="J977" s="444">
        <f t="array" ref="J977">IFERROR(INDEX('Retirement Calculator'!K:K,MATCH('Lorri 401b'!N977,'Retirement Calculator'!A:A,0),0),0)</f>
        <v>20171.771259384055</v>
      </c>
      <c r="K977" s="444">
        <f t="shared" ca="1" si="79"/>
        <v>-43918.748303116801</v>
      </c>
      <c r="L977" s="444">
        <f t="shared" ca="1" si="80"/>
        <v>-10584418.34105115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-10584418.34105115</v>
      </c>
      <c r="J978" s="444">
        <f t="array" ref="J978">IFERROR(INDEX('Retirement Calculator'!K:K,MATCH('Lorri 401b'!N978,'Retirement Calculator'!A:A,0),0),0)</f>
        <v>20171.771259384055</v>
      </c>
      <c r="K978" s="444">
        <f t="shared" ca="1" si="79"/>
        <v>-44185.792134627227</v>
      </c>
      <c r="L978" s="444">
        <f t="shared" ca="1" si="80"/>
        <v>-10648775.904445162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-10648775.904445162</v>
      </c>
      <c r="J979" s="444">
        <f t="array" ref="J979">IFERROR(INDEX('Retirement Calculator'!K:K,MATCH('Lorri 401b'!N979,'Retirement Calculator'!A:A,0),0),0)</f>
        <v>20171.771259384055</v>
      </c>
      <c r="K979" s="444">
        <f t="shared" ca="1" si="79"/>
        <v>-44453.948648768943</v>
      </c>
      <c r="L979" s="444">
        <f t="shared" ca="1" si="80"/>
        <v>-10713401.624353316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-10713401.624353316</v>
      </c>
      <c r="J980" s="444">
        <f t="array" ref="J980">IFERROR(INDEX('Retirement Calculator'!K:K,MATCH('Lorri 401b'!N980,'Retirement Calculator'!A:A,0),0),0)</f>
        <v>20171.771259384055</v>
      </c>
      <c r="K980" s="444">
        <f t="shared" ca="1" si="79"/>
        <v>-44723.222481719582</v>
      </c>
      <c r="L980" s="444">
        <f t="shared" ca="1" si="80"/>
        <v>-10778296.61809442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-10778296.61809442</v>
      </c>
      <c r="J981" s="444">
        <f t="array" ref="J981">IFERROR(INDEX('Retirement Calculator'!K:K,MATCH('Lorri 401b'!N981,'Retirement Calculator'!A:A,0),0),0)</f>
        <v>20171.771259384055</v>
      </c>
      <c r="K981" s="444">
        <f t="shared" ca="1" si="79"/>
        <v>-44993.618288974183</v>
      </c>
      <c r="L981" s="444">
        <f t="shared" ca="1" si="80"/>
        <v>-10843462.007642778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-10843462.007642778</v>
      </c>
      <c r="J982" s="444">
        <f t="array" ref="J982">IFERROR(INDEX('Retirement Calculator'!K:K,MATCH('Lorri 401b'!N982,'Retirement Calculator'!A:A,0),0),0)</f>
        <v>20171.771259384055</v>
      </c>
      <c r="K982" s="444">
        <f t="shared" ca="1" si="79"/>
        <v>-45265.140745425677</v>
      </c>
      <c r="L982" s="444">
        <f t="shared" ca="1" si="80"/>
        <v>-10908898.919647587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-10908898.919647587</v>
      </c>
      <c r="J983" s="444">
        <f t="array" ref="J983">IFERROR(INDEX('Retirement Calculator'!K:K,MATCH('Lorri 401b'!N983,'Retirement Calculator'!A:A,0),0),0)</f>
        <v>20171.771259384055</v>
      </c>
      <c r="K983" s="444">
        <f t="shared" ca="1" si="79"/>
        <v>-45537.794545445715</v>
      </c>
      <c r="L983" s="444">
        <f t="shared" ca="1" si="80"/>
        <v>-10974608.485452417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-10974608.485452417</v>
      </c>
      <c r="J984" s="444">
        <f t="array" ref="J984">IFERROR(INDEX('Retirement Calculator'!K:K,MATCH('Lorri 401b'!N984,'Retirement Calculator'!A:A,0),0),0)</f>
        <v>20171.771259384055</v>
      </c>
      <c r="K984" s="444">
        <f t="shared" ca="1" si="79"/>
        <v>-45811.58440296584</v>
      </c>
      <c r="L984" s="444">
        <f t="shared" ca="1" si="80"/>
        <v>-11040591.841114767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-11040591.841114767</v>
      </c>
      <c r="J985" s="444">
        <f t="array" ref="J985">IFERROR(INDEX('Retirement Calculator'!K:K,MATCH('Lorri 401b'!N985,'Retirement Calculator'!A:A,0),0),0)</f>
        <v>20171.771259384055</v>
      </c>
      <c r="K985" s="444">
        <f t="shared" ca="1" si="79"/>
        <v>-46086.515051558963</v>
      </c>
      <c r="L985" s="444">
        <f t="shared" ca="1" si="80"/>
        <v>-11106850.12742571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-11106850.12742571</v>
      </c>
      <c r="J986" s="444">
        <f t="array" ref="J986">IFERROR(INDEX('Retirement Calculator'!K:K,MATCH('Lorri 401b'!N986,'Retirement Calculator'!A:A,0),0),0)</f>
        <v>20171.771259384055</v>
      </c>
      <c r="K986" s="444">
        <f t="shared" ca="1" si="79"/>
        <v>-46362.591244521223</v>
      </c>
      <c r="L986" s="444">
        <f t="shared" ca="1" si="80"/>
        <v>-11173384.489929615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-11173384.489929615</v>
      </c>
      <c r="J987" s="444">
        <f t="array" ref="J987">IFERROR(INDEX('Retirement Calculator'!K:K,MATCH('Lorri 401b'!N987,'Retirement Calculator'!A:A,0),0),0)</f>
        <v>20171.771259384055</v>
      </c>
      <c r="K987" s="444">
        <f t="shared" ca="1" si="79"/>
        <v>-46639.817754954158</v>
      </c>
      <c r="L987" s="444">
        <f t="shared" ca="1" si="80"/>
        <v>-11240196.078943953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-11240196.078943953</v>
      </c>
      <c r="J988" s="444">
        <f t="array" ref="J988">IFERROR(INDEX('Retirement Calculator'!K:K,MATCH('Lorri 401b'!N988,'Retirement Calculator'!A:A,0),0),0)</f>
        <v>20171.771259384055</v>
      </c>
      <c r="K988" s="444">
        <f t="shared" ca="1" si="79"/>
        <v>-46918.199375847238</v>
      </c>
      <c r="L988" s="444">
        <f t="shared" ca="1" si="80"/>
        <v>-11307286.049579185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-11307286.049579185</v>
      </c>
      <c r="J989" s="444">
        <f t="array" ref="J989">IFERROR(INDEX('Retirement Calculator'!K:K,MATCH('Lorri 401b'!N989,'Retirement Calculator'!A:A,0),0),0)</f>
        <v>20171.771259384055</v>
      </c>
      <c r="K989" s="444">
        <f t="shared" ca="1" si="79"/>
        <v>-47197.740920160701</v>
      </c>
      <c r="L989" s="444">
        <f t="shared" ca="1" si="80"/>
        <v>-11374655.561758729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-11374655.561758729</v>
      </c>
      <c r="J990" s="444">
        <f t="array" ref="J990">IFERROR(INDEX('Retirement Calculator'!K:K,MATCH('Lorri 401b'!N990,'Retirement Calculator'!A:A,0),0),0)</f>
        <v>20171.771259384055</v>
      </c>
      <c r="K990" s="444">
        <f t="shared" ca="1" si="79"/>
        <v>-47478.447220908805</v>
      </c>
      <c r="L990" s="444">
        <f t="shared" ca="1" si="80"/>
        <v>-11442305.780239021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-11442305.780239021</v>
      </c>
      <c r="J991" s="444">
        <f t="array" ref="J991">IFERROR(INDEX('Retirement Calculator'!K:K,MATCH('Lorri 401b'!N991,'Retirement Calculator'!A:A,0),0),0)</f>
        <v>20171.771259384055</v>
      </c>
      <c r="K991" s="444">
        <f t="shared" ca="1" si="79"/>
        <v>-47760.323131243356</v>
      </c>
      <c r="L991" s="444">
        <f t="shared" ca="1" si="80"/>
        <v>-11510237.874629648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-11510237.874629648</v>
      </c>
      <c r="J992" s="444">
        <f t="array" ref="J992">IFERROR(INDEX('Retirement Calculator'!K:K,MATCH('Lorri 401b'!N992,'Retirement Calculator'!A:A,0),0),0)</f>
        <v>20171.771259384055</v>
      </c>
      <c r="K992" s="444">
        <f t="shared" ca="1" si="79"/>
        <v>-48043.373524537637</v>
      </c>
      <c r="L992" s="444">
        <f t="shared" ca="1" si="80"/>
        <v>-11578453.01941357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-11578453.01941357</v>
      </c>
      <c r="J993" s="444">
        <f t="array" ref="J993">IFERROR(INDEX('Retirement Calculator'!K:K,MATCH('Lorri 401b'!N993,'Retirement Calculator'!A:A,0),0),0)</f>
        <v>20171.771259384055</v>
      </c>
      <c r="K993" s="444">
        <f t="shared" ca="1" si="79"/>
        <v>-48327.603294470639</v>
      </c>
      <c r="L993" s="444">
        <f t="shared" ca="1" si="80"/>
        <v>-11646952.393967425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-11646952.393967425</v>
      </c>
      <c r="J994" s="444">
        <f t="array" ref="J994">IFERROR(INDEX('Retirement Calculator'!K:K,MATCH('Lorri 401b'!N994,'Retirement Calculator'!A:A,0),0),0)</f>
        <v>20171.771259384055</v>
      </c>
      <c r="K994" s="444">
        <f t="shared" ca="1" si="79"/>
        <v>-48613.017355111704</v>
      </c>
      <c r="L994" s="444">
        <f t="shared" ca="1" si="80"/>
        <v>-11715737.182581922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-11715737.182581922</v>
      </c>
      <c r="J995" s="444">
        <f t="array" ref="J995">IFERROR(INDEX('Retirement Calculator'!K:K,MATCH('Lorri 401b'!N995,'Retirement Calculator'!A:A,0),0),0)</f>
        <v>20171.771259384055</v>
      </c>
      <c r="K995" s="444">
        <f t="shared" ca="1" si="79"/>
        <v>-48899.620641005444</v>
      </c>
      <c r="L995" s="444">
        <f t="shared" ca="1" si="80"/>
        <v>-11784808.574482312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-11784808.574482312</v>
      </c>
      <c r="J996" s="444">
        <f t="array" ref="J996">IFERROR(INDEX('Retirement Calculator'!K:K,MATCH('Lorri 401b'!N996,'Retirement Calculator'!A:A,0),0),0)</f>
        <v>20171.771259384055</v>
      </c>
      <c r="K996" s="444">
        <f t="shared" ca="1" si="79"/>
        <v>-49187.418107257072</v>
      </c>
      <c r="L996" s="444">
        <f t="shared" ca="1" si="80"/>
        <v>-11854167.763848953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-11854167.763848953</v>
      </c>
      <c r="J997" s="444">
        <f t="array" ref="J997">IFERROR(INDEX('Retirement Calculator'!K:K,MATCH('Lorri 401b'!N997,'Retirement Calculator'!A:A,0),0),0)</f>
        <v>20171.771259384055</v>
      </c>
      <c r="K997" s="444">
        <f t="shared" ca="1" si="79"/>
        <v>-49476.414729618074</v>
      </c>
      <c r="L997" s="444">
        <f t="shared" ca="1" si="80"/>
        <v>-11923815.949837955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-11923815.949837955</v>
      </c>
      <c r="J998" s="444">
        <f t="array" ref="J998">IFERROR(INDEX('Retirement Calculator'!K:K,MATCH('Lorri 401b'!N998,'Retirement Calculator'!A:A,0),0),0)</f>
        <v>20171.771259384055</v>
      </c>
      <c r="K998" s="444">
        <f t="shared" ca="1" si="79"/>
        <v>-49766.615504572248</v>
      </c>
      <c r="L998" s="444">
        <f t="shared" ca="1" si="80"/>
        <v>-11993754.336601911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-11993754.336601911</v>
      </c>
      <c r="J999" s="444">
        <f t="array" ref="J999">IFERROR(INDEX('Retirement Calculator'!K:K,MATCH('Lorri 401b'!N999,'Retirement Calculator'!A:A,0),0),0)</f>
        <v>20171.771259384055</v>
      </c>
      <c r="K999" s="444">
        <f t="shared" ca="1" si="79"/>
        <v>-50058.025449422064</v>
      </c>
      <c r="L999" s="444">
        <f t="shared" ca="1" si="80"/>
        <v>-12063984.133310717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-12063984.133310717</v>
      </c>
      <c r="J1000" s="444">
        <f t="array" ref="J1000">IFERROR(INDEX('Retirement Calculator'!K:K,MATCH('Lorri 401b'!N1000,'Retirement Calculator'!A:A,0),0),0)</f>
        <v>20171.771259384055</v>
      </c>
      <c r="K1000" s="444">
        <f t="shared" ca="1" si="79"/>
        <v>-50350.649602375423</v>
      </c>
      <c r="L1000" s="444">
        <f t="shared" ca="1" si="80"/>
        <v>-12134506.554172477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-12134506.554172477</v>
      </c>
      <c r="J1001" s="444">
        <f t="array" ref="J1001">IFERROR(INDEX('Retirement Calculator'!K:K,MATCH('Lorri 401b'!N1001,'Retirement Calculator'!A:A,0),0),0)</f>
        <v>20171.771259384055</v>
      </c>
      <c r="K1001" s="444">
        <f t="shared" ca="1" si="79"/>
        <v>-50644.493022632756</v>
      </c>
      <c r="L1001" s="444">
        <f t="shared" ca="1" si="80"/>
        <v>-12205322.818454493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-12205322.818454493</v>
      </c>
      <c r="J1002" s="444">
        <f t="array" ref="J1002">IFERROR(INDEX('Retirement Calculator'!K:K,MATCH('Lorri 401b'!N1002,'Retirement Calculator'!A:A,0),0),0)</f>
        <v>20171.771259384055</v>
      </c>
      <c r="K1002" s="444">
        <f t="shared" ca="1" si="79"/>
        <v>-50939.56079047449</v>
      </c>
      <c r="L1002" s="444">
        <f t="shared" ca="1" si="80"/>
        <v>-12276434.150504351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-12276434.150504351</v>
      </c>
      <c r="J1003" s="444">
        <f t="array" ref="J1003">IFERROR(INDEX('Retirement Calculator'!K:K,MATCH('Lorri 401b'!N1003,'Retirement Calculator'!A:A,0),0),0)</f>
        <v>20171.771259384055</v>
      </c>
      <c r="K1003" s="444">
        <f t="shared" ca="1" si="79"/>
        <v>-51235.858007348892</v>
      </c>
      <c r="L1003" s="444">
        <f t="shared" ca="1" si="80"/>
        <v>-12347841.779771084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-12347841.779771084</v>
      </c>
      <c r="J1004" s="444">
        <f t="array" ref="J1004">IFERROR(INDEX('Retirement Calculator'!K:K,MATCH('Lorri 401b'!N1004,'Retirement Calculator'!A:A,0),0),0)</f>
        <v>20171.771259384055</v>
      </c>
      <c r="K1004" s="444">
        <f t="shared" ca="1" si="79"/>
        <v>-51533.389795960284</v>
      </c>
      <c r="L1004" s="444">
        <f t="shared" ca="1" si="80"/>
        <v>-12419546.940826429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-12419546.940826429</v>
      </c>
      <c r="J1005" s="444">
        <f t="array" ref="J1005">IFERROR(INDEX('Retirement Calculator'!K:K,MATCH('Lorri 401b'!N1005,'Retirement Calculator'!A:A,0),0),0)</f>
        <v>20171.771259384055</v>
      </c>
      <c r="K1005" s="444">
        <f t="shared" ca="1" si="79"/>
        <v>-51832.161300357555</v>
      </c>
      <c r="L1005" s="444">
        <f t="shared" ca="1" si="80"/>
        <v>-12491550.873386171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-12491550.873386171</v>
      </c>
      <c r="J1006" s="444">
        <f t="array" ref="J1006">IFERROR(INDEX('Retirement Calculator'!K:K,MATCH('Lorri 401b'!N1006,'Retirement Calculator'!A:A,0),0),0)</f>
        <v>20171.771259384055</v>
      </c>
      <c r="K1006" s="444">
        <f t="shared" ca="1" si="79"/>
        <v>-52132.177686023148</v>
      </c>
      <c r="L1006" s="444">
        <f t="shared" ca="1" si="80"/>
        <v>-12563854.822331578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-12563854.822331578</v>
      </c>
      <c r="J1007" s="444">
        <f t="array" ref="J1007">IFERROR(INDEX('Retirement Calculator'!K:K,MATCH('Lorri 401b'!N1007,'Retirement Calculator'!A:A,0),0),0)</f>
        <v>20171.771259384055</v>
      </c>
      <c r="K1007" s="444">
        <f t="shared" ca="1" si="79"/>
        <v>-52433.444139962339</v>
      </c>
      <c r="L1007" s="444">
        <f t="shared" ca="1" si="80"/>
        <v>-12636460.037730925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-12636460.037730925</v>
      </c>
      <c r="J1008" s="444">
        <f t="array" ref="J1008">IFERROR(INDEX('Retirement Calculator'!K:K,MATCH('Lorri 401b'!N1008,'Retirement Calculator'!A:A,0),0),0)</f>
        <v>20171.771259384055</v>
      </c>
      <c r="K1008" s="444">
        <f t="shared" ca="1" si="79"/>
        <v>-52735.965870792956</v>
      </c>
      <c r="L1008" s="444">
        <f t="shared" ca="1" si="80"/>
        <v>-12709367.774861101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-12709367.774861101</v>
      </c>
      <c r="J1009" s="444">
        <f t="array" ref="J1009">IFERROR(INDEX('Retirement Calculator'!K:K,MATCH('Lorri 401b'!N1009,'Retirement Calculator'!A:A,0),0),0)</f>
        <v>20171.771259384055</v>
      </c>
      <c r="K1009" s="444">
        <f t="shared" ca="1" si="79"/>
        <v>-53039.748108835352</v>
      </c>
      <c r="L1009" s="444">
        <f t="shared" ca="1" si="80"/>
        <v>-12782579.294229321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-12782579.294229321</v>
      </c>
      <c r="J1010" s="444">
        <f t="array" ref="J1010">IFERROR(INDEX('Retirement Calculator'!K:K,MATCH('Lorri 401b'!N1010,'Retirement Calculator'!A:A,0),0),0)</f>
        <v>20171.771259384055</v>
      </c>
      <c r="K1010" s="444">
        <f t="shared" ca="1" si="79"/>
        <v>-53344.796106202935</v>
      </c>
      <c r="L1010" s="444">
        <f t="shared" ca="1" si="80"/>
        <v>-12856095.861594908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-12856095.861594908</v>
      </c>
      <c r="J1011" s="444">
        <f t="array" ref="J1011">IFERROR(INDEX('Retirement Calculator'!K:K,MATCH('Lorri 401b'!N1011,'Retirement Calculator'!A:A,0),0),0)</f>
        <v>20171.771259384055</v>
      </c>
      <c r="K1011" s="444">
        <f t="shared" ca="1" si="79"/>
        <v>-53651.115136892884</v>
      </c>
      <c r="L1011" s="444">
        <f t="shared" ca="1" si="80"/>
        <v>-12929918.747991186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-12929918.747991186</v>
      </c>
      <c r="J1012" s="444">
        <f t="array" ref="J1012">IFERROR(INDEX('Retirement Calculator'!K:K,MATCH('Lorri 401b'!N1012,'Retirement Calculator'!A:A,0),0),0)</f>
        <v>20171.771259384055</v>
      </c>
      <c r="K1012" s="444">
        <f t="shared" ca="1" si="79"/>
        <v>-53958.710496877371</v>
      </c>
      <c r="L1012" s="444">
        <f t="shared" ca="1" si="80"/>
        <v>-13004049.229747448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-13004049.229747448</v>
      </c>
      <c r="J1013" s="444">
        <f t="array" ref="J1013">IFERROR(INDEX('Retirement Calculator'!K:K,MATCH('Lorri 401b'!N1013,'Retirement Calculator'!A:A,0),0),0)</f>
        <v>20171.771259384055</v>
      </c>
      <c r="K1013" s="444">
        <f t="shared" ca="1" si="79"/>
        <v>-54267.587504195137</v>
      </c>
      <c r="L1013" s="444">
        <f t="shared" ca="1" si="80"/>
        <v>-13078488.588511027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-13078488.588511027</v>
      </c>
      <c r="J1014" s="444">
        <f t="array" ref="J1014">IFERROR(INDEX('Retirement Calculator'!K:K,MATCH('Lorri 401b'!N1014,'Retirement Calculator'!A:A,0),0),0)</f>
        <v>20171.771259384055</v>
      </c>
      <c r="K1014" s="444">
        <f t="shared" ca="1" si="79"/>
        <v>-54577.751499043377</v>
      </c>
      <c r="L1014" s="444">
        <f t="shared" ca="1" si="80"/>
        <v>-13153238.111269455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-13153238.111269455</v>
      </c>
      <c r="J1015" s="444">
        <f t="array" ref="J1015">IFERROR(INDEX('Retirement Calculator'!K:K,MATCH('Lorri 401b'!N1015,'Retirement Calculator'!A:A,0),0),0)</f>
        <v>20171.771259384055</v>
      </c>
      <c r="K1015" s="444">
        <f t="shared" ca="1" si="79"/>
        <v>-54889.207843870165</v>
      </c>
      <c r="L1015" s="444">
        <f t="shared" ca="1" si="80"/>
        <v>-13228299.09037271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-13228299.09037271</v>
      </c>
      <c r="J1016" s="444">
        <f t="array" ref="J1016">IFERROR(INDEX('Retirement Calculator'!K:K,MATCH('Lorri 401b'!N1016,'Retirement Calculator'!A:A,0),0),0)</f>
        <v>20171.771259384055</v>
      </c>
      <c r="K1016" s="444">
        <f t="shared" ca="1" si="79"/>
        <v>-55201.961923467054</v>
      </c>
      <c r="L1016" s="444">
        <f t="shared" ca="1" si="80"/>
        <v>-13303672.823555561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-13303672.823555561</v>
      </c>
      <c r="J1017" s="444">
        <f t="array" ref="J1017">IFERROR(INDEX('Retirement Calculator'!K:K,MATCH('Lorri 401b'!N1017,'Retirement Calculator'!A:A,0),0),0)</f>
        <v>20171.771259384055</v>
      </c>
      <c r="K1017" s="444">
        <f t="shared" ca="1" si="79"/>
        <v>-55516.019145062273</v>
      </c>
      <c r="L1017" s="444">
        <f t="shared" ca="1" si="80"/>
        <v>-13379360.613960007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-13379360.613960007</v>
      </c>
      <c r="J1018" s="444">
        <f t="array" ref="J1018">IFERROR(INDEX('Retirement Calculator'!K:K,MATCH('Lorri 401b'!N1018,'Retirement Calculator'!A:A,0),0),0)</f>
        <v>20171.771259384055</v>
      </c>
      <c r="K1018" s="444">
        <f t="shared" ca="1" si="79"/>
        <v>-55831.384938414121</v>
      </c>
      <c r="L1018" s="444">
        <f t="shared" ca="1" si="80"/>
        <v>-13455363.770157805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-13455363.770157805</v>
      </c>
      <c r="J1019" s="444">
        <f t="array" ref="J1019">IFERROR(INDEX('Retirement Calculator'!K:K,MATCH('Lorri 401b'!N1019,'Retirement Calculator'!A:A,0),0),0)</f>
        <v>20171.771259384055</v>
      </c>
      <c r="K1019" s="444">
        <f t="shared" ca="1" si="79"/>
        <v>-56148.064755904954</v>
      </c>
      <c r="L1019" s="444">
        <f t="shared" ca="1" si="80"/>
        <v>-13531683.606173094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-13531683.606173094</v>
      </c>
      <c r="J1020" s="444">
        <f t="array" ref="J1020">IFERROR(INDEX('Retirement Calculator'!K:K,MATCH('Lorri 401b'!N1020,'Retirement Calculator'!A:A,0),0),0)</f>
        <v>20171.771259384055</v>
      </c>
      <c r="K1020" s="444">
        <f t="shared" ca="1" si="79"/>
        <v>-56466.064072635323</v>
      </c>
      <c r="L1020" s="444">
        <f t="shared" ca="1" si="80"/>
        <v>-13608321.441505114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-13608321.441505114</v>
      </c>
      <c r="J1021" s="444">
        <f t="array" ref="J1021">IFERROR(INDEX('Retirement Calculator'!K:K,MATCH('Lorri 401b'!N1021,'Retirement Calculator'!A:A,0),0),0)</f>
        <v>20171.771259384055</v>
      </c>
      <c r="K1021" s="444">
        <f t="shared" ca="1" si="79"/>
        <v>-56785.388386518738</v>
      </c>
      <c r="L1021" s="444">
        <f t="shared" ca="1" si="80"/>
        <v>-13685278.601151017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-13685278.601151017</v>
      </c>
      <c r="J1022" s="444">
        <f t="array" ref="J1022">IFERROR(INDEX('Retirement Calculator'!K:K,MATCH('Lorri 401b'!N1022,'Retirement Calculator'!A:A,0),0),0)</f>
        <v>20171.771259384055</v>
      </c>
      <c r="K1022" s="444">
        <f t="shared" ca="1" si="79"/>
        <v>-57106.043218376675</v>
      </c>
      <c r="L1022" s="444">
        <f t="shared" ca="1" si="80"/>
        <v>-13762556.415628778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-13762556.415628778</v>
      </c>
      <c r="J1023" s="444">
        <f t="array" ref="J1023">IFERROR(INDEX('Retirement Calculator'!K:K,MATCH('Lorri 401b'!N1023,'Retirement Calculator'!A:A,0),0),0)</f>
        <v>20171.771259384055</v>
      </c>
      <c r="K1023" s="444">
        <f t="shared" ca="1" si="79"/>
        <v>-57428.034112034016</v>
      </c>
      <c r="L1023" s="444">
        <f t="shared" ca="1" si="80"/>
        <v>-13840156.221000196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-13840156.221000196</v>
      </c>
      <c r="J1024" s="444">
        <f t="array" ref="J1024">IFERROR(INDEX('Retirement Calculator'!K:K,MATCH('Lorri 401b'!N1024,'Retirement Calculator'!A:A,0),0),0)</f>
        <v>20171.771259384055</v>
      </c>
      <c r="K1024" s="444">
        <f t="shared" ca="1" si="79"/>
        <v>-57751.36663441491</v>
      </c>
      <c r="L1024" s="444">
        <f t="shared" ca="1" si="80"/>
        <v>-13918079.358893996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-13918079.358893996</v>
      </c>
      <c r="J1025" s="444">
        <f t="array" ref="J1025">IFERROR(INDEX('Retirement Calculator'!K:K,MATCH('Lorri 401b'!N1025,'Retirement Calculator'!A:A,0),0),0)</f>
        <v>20171.771259384055</v>
      </c>
      <c r="K1025" s="444">
        <f t="shared" ca="1" si="79"/>
        <v>-58076.046375639082</v>
      </c>
      <c r="L1025" s="444">
        <f t="shared" ca="1" si="80"/>
        <v>-13996327.17652902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-13996327.17652902</v>
      </c>
      <c r="J1026" s="444">
        <f t="array" ref="J1026">IFERROR(INDEX('Retirement Calculator'!K:K,MATCH('Lorri 401b'!N1026,'Retirement Calculator'!A:A,0),0),0)</f>
        <v>20171.771259384055</v>
      </c>
      <c r="K1026" s="444">
        <f t="shared" ca="1" si="79"/>
        <v>-58402.07894911836</v>
      </c>
      <c r="L1026" s="444">
        <f t="shared" ca="1" si="80"/>
        <v>-14074901.026737522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-14074901.026737522</v>
      </c>
      <c r="J1027" s="444">
        <f t="array" ref="J1027">IFERROR(INDEX('Retirement Calculator'!K:K,MATCH('Lorri 401b'!N1027,'Retirement Calculator'!A:A,0),0),0)</f>
        <v>20171.771259384055</v>
      </c>
      <c r="K1027" s="444">
        <f t="shared" ca="1" si="79"/>
        <v>-58729.469991653772</v>
      </c>
      <c r="L1027" s="444">
        <f t="shared" ca="1" si="80"/>
        <v>-14153802.267988561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-14153802.267988561</v>
      </c>
      <c r="J1028" s="444">
        <f t="array" ref="J1028">IFERROR(INDEX('Retirement Calculator'!K:K,MATCH('Lorri 401b'!N1028,'Retirement Calculator'!A:A,0),0),0)</f>
        <v>20171.771259384055</v>
      </c>
      <c r="K1028" s="444">
        <f t="shared" ref="K1028:K1282" ca="1" si="103">IPMT(M1028/12,1,12,-I1028+J1028,,0)</f>
        <v>-59058.225163533105</v>
      </c>
      <c r="L1028" s="444">
        <f t="shared" ref="L1028:L1282" ca="1" si="104">I1028-J1028+K1028</f>
        <v>-14233032.264411477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-14233032.264411477</v>
      </c>
      <c r="J1029" s="444">
        <f t="array" ref="J1029">IFERROR(INDEX('Retirement Calculator'!K:K,MATCH('Lorri 401b'!N1029,'Retirement Calculator'!A:A,0),0),0)</f>
        <v>20171.771259384055</v>
      </c>
      <c r="K1029" s="444">
        <f t="shared" ca="1" si="103"/>
        <v>-59388.35014862859</v>
      </c>
      <c r="L1029" s="444">
        <f t="shared" ca="1" si="104"/>
        <v>-14312592.385819491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-14312592.385819491</v>
      </c>
      <c r="J1030" s="444">
        <f t="array" ref="J1030">IFERROR(INDEX('Retirement Calculator'!K:K,MATCH('Lorri 401b'!N1030,'Retirement Calculator'!A:A,0),0),0)</f>
        <v>20171.771259384055</v>
      </c>
      <c r="K1030" s="444">
        <f t="shared" ca="1" si="103"/>
        <v>-59719.85065449532</v>
      </c>
      <c r="L1030" s="444">
        <f t="shared" ca="1" si="104"/>
        <v>-14392484.007733371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-14392484.007733371</v>
      </c>
      <c r="J1031" s="444">
        <f t="array" ref="J1031">IFERROR(INDEX('Retirement Calculator'!K:K,MATCH('Lorri 401b'!N1031,'Retirement Calculator'!A:A,0),0),0)</f>
        <v>20171.771259384055</v>
      </c>
      <c r="K1031" s="444">
        <f t="shared" ca="1" si="103"/>
        <v>-60052.732412469813</v>
      </c>
      <c r="L1031" s="444">
        <f t="shared" ca="1" si="104"/>
        <v>-14472708.511405226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-14472708.511405226</v>
      </c>
      <c r="J1032" s="444">
        <f t="array" ref="J1032">IFERROR(INDEX('Retirement Calculator'!K:K,MATCH('Lorri 401b'!N1032,'Retirement Calculator'!A:A,0),0),0)</f>
        <v>20171.771259384055</v>
      </c>
      <c r="K1032" s="444">
        <f t="shared" ca="1" si="103"/>
        <v>-60387.001177769205</v>
      </c>
      <c r="L1032" s="444">
        <f t="shared" ca="1" si="104"/>
        <v>-14553267.283842379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-14553267.283842379</v>
      </c>
      <c r="J1033" s="444">
        <f t="array" ref="J1033">IFERROR(INDEX('Retirement Calculator'!K:K,MATCH('Lorri 401b'!N1033,'Retirement Calculator'!A:A,0),0),0)</f>
        <v>20171.771259384055</v>
      </c>
      <c r="K1033" s="444">
        <f t="shared" ca="1" si="103"/>
        <v>-60722.66272959068</v>
      </c>
      <c r="L1033" s="444">
        <f t="shared" ca="1" si="104"/>
        <v>-14634161.717831355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-14634161.717831355</v>
      </c>
      <c r="J1034" s="444">
        <f t="array" ref="J1034">IFERROR(INDEX('Retirement Calculator'!K:K,MATCH('Lorri 401b'!N1034,'Retirement Calculator'!A:A,0),0),0)</f>
        <v>20171.771259384055</v>
      </c>
      <c r="K1034" s="444">
        <f t="shared" ca="1" si="103"/>
        <v>-61059.722871211416</v>
      </c>
      <c r="L1034" s="444">
        <f t="shared" ca="1" si="104"/>
        <v>-14715393.211961951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-14715393.211961951</v>
      </c>
      <c r="J1035" s="444">
        <f t="array" ref="J1035">IFERROR(INDEX('Retirement Calculator'!K:K,MATCH('Lorri 401b'!N1035,'Retirement Calculator'!A:A,0),0),0)</f>
        <v>20171.771259384055</v>
      </c>
      <c r="K1035" s="444">
        <f t="shared" ca="1" si="103"/>
        <v>-61398.187430088896</v>
      </c>
      <c r="L1035" s="444">
        <f t="shared" ca="1" si="104"/>
        <v>-14796963.170651425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-14796963.170651425</v>
      </c>
      <c r="J1036" s="444">
        <f t="array" ref="J1036">IFERROR(INDEX('Retirement Calculator'!K:K,MATCH('Lorri 401b'!N1036,'Retirement Calculator'!A:A,0),0),0)</f>
        <v>20171.771259384055</v>
      </c>
      <c r="K1036" s="444">
        <f t="shared" ca="1" si="103"/>
        <v>-61738.062257961697</v>
      </c>
      <c r="L1036" s="444">
        <f t="shared" ca="1" si="104"/>
        <v>-14878873.004168771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-14878873.004168771</v>
      </c>
      <c r="J1037" s="444">
        <f t="array" ref="J1037">IFERROR(INDEX('Retirement Calculator'!K:K,MATCH('Lorri 401b'!N1037,'Retirement Calculator'!A:A,0),0),0)</f>
        <v>20171.771259384055</v>
      </c>
      <c r="K1037" s="444">
        <f t="shared" ca="1" si="103"/>
        <v>-62079.353230950641</v>
      </c>
      <c r="L1037" s="444">
        <f t="shared" ca="1" si="104"/>
        <v>-14961124.128659107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-14961124.128659107</v>
      </c>
      <c r="J1038" s="444">
        <f t="array" ref="J1038">IFERROR(INDEX('Retirement Calculator'!K:K,MATCH('Lorri 401b'!N1038,'Retirement Calculator'!A:A,0),0),0)</f>
        <v>20171.771259384055</v>
      </c>
      <c r="K1038" s="444">
        <f t="shared" ca="1" si="103"/>
        <v>-62422.066249660369</v>
      </c>
      <c r="L1038" s="444">
        <f t="shared" ca="1" si="104"/>
        <v>-15043717.966168152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-15043717.966168152</v>
      </c>
      <c r="J1039" s="444">
        <f t="array" ref="J1039">IFERROR(INDEX('Retirement Calculator'!K:K,MATCH('Lorri 401b'!N1039,'Retirement Calculator'!A:A,0),0),0)</f>
        <v>20171.771259384055</v>
      </c>
      <c r="K1039" s="444">
        <f t="shared" ca="1" si="103"/>
        <v>-62766.207239281401</v>
      </c>
      <c r="L1039" s="444">
        <f t="shared" ca="1" si="104"/>
        <v>-15126655.944666818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-15126655.944666818</v>
      </c>
      <c r="J1040" s="444">
        <f t="array" ref="J1040">IFERROR(INDEX('Retirement Calculator'!K:K,MATCH('Lorri 401b'!N1040,'Retirement Calculator'!A:A,0),0),0)</f>
        <v>20171.771259384055</v>
      </c>
      <c r="K1040" s="444">
        <f t="shared" ca="1" si="103"/>
        <v>-63111.78214969251</v>
      </c>
      <c r="L1040" s="444">
        <f t="shared" ca="1" si="104"/>
        <v>-15209939.498075895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-15209939.498075895</v>
      </c>
      <c r="J1041" s="444">
        <f t="array" ref="J1041">IFERROR(INDEX('Retirement Calculator'!K:K,MATCH('Lorri 401b'!N1041,'Retirement Calculator'!A:A,0),0),0)</f>
        <v>20171.771259384055</v>
      </c>
      <c r="K1041" s="444">
        <f t="shared" ca="1" si="103"/>
        <v>-63458.796955563674</v>
      </c>
      <c r="L1041" s="444">
        <f t="shared" ca="1" si="104"/>
        <v>-15293570.066290842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-15293570.066290842</v>
      </c>
      <c r="J1042" s="444">
        <f t="array" ref="J1042">IFERROR(INDEX('Retirement Calculator'!K:K,MATCH('Lorri 401b'!N1042,'Retirement Calculator'!A:A,0),0),0)</f>
        <v>20171.771259384055</v>
      </c>
      <c r="K1042" s="444">
        <f t="shared" ca="1" si="103"/>
        <v>-63807.257656459275</v>
      </c>
      <c r="L1042" s="444">
        <f t="shared" ca="1" si="104"/>
        <v>-15377549.095206685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-15377549.095206685</v>
      </c>
      <c r="J1043" s="444">
        <f t="array" ref="J1043">IFERROR(INDEX('Retirement Calculator'!K:K,MATCH('Lorri 401b'!N1043,'Retirement Calculator'!A:A,0),0),0)</f>
        <v>20171.771259384055</v>
      </c>
      <c r="K1043" s="444">
        <f t="shared" ca="1" si="103"/>
        <v>-64157.17027694195</v>
      </c>
      <c r="L1043" s="444">
        <f t="shared" ca="1" si="104"/>
        <v>-15461878.036743011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-15461878.036743011</v>
      </c>
      <c r="J1044" s="444">
        <f t="array" ref="J1044">IFERROR(INDEX('Retirement Calculator'!K:K,MATCH('Lorri 401b'!N1044,'Retirement Calculator'!A:A,0),0),0)</f>
        <v>20171.771259384055</v>
      </c>
      <c r="K1044" s="444">
        <f t="shared" ca="1" si="103"/>
        <v>-64508.540866676645</v>
      </c>
      <c r="L1044" s="444">
        <f t="shared" ca="1" si="104"/>
        <v>-15546558.348869072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-15546558.348869072</v>
      </c>
      <c r="J1045" s="444">
        <f t="array" ref="J1045">IFERROR(INDEX('Retirement Calculator'!K:K,MATCH('Lorri 401b'!N1045,'Retirement Calculator'!A:A,0),0),0)</f>
        <v>20171.771259384055</v>
      </c>
      <c r="K1045" s="444">
        <f t="shared" ca="1" si="103"/>
        <v>-64861.375500535243</v>
      </c>
      <c r="L1045" s="444">
        <f t="shared" ca="1" si="104"/>
        <v>-15631591.495628992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-15631591.495628992</v>
      </c>
      <c r="J1046" s="444">
        <f t="array" ref="J1046">IFERROR(INDEX('Retirement Calculator'!K:K,MATCH('Lorri 401b'!N1046,'Retirement Calculator'!A:A,0),0),0)</f>
        <v>20171.771259384055</v>
      </c>
      <c r="K1046" s="444">
        <f t="shared" ca="1" si="103"/>
        <v>-65215.680278701569</v>
      </c>
      <c r="L1046" s="444">
        <f t="shared" ca="1" si="104"/>
        <v>-15716978.947167078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-15716978.947167078</v>
      </c>
      <c r="J1047" s="444">
        <f t="array" ref="J1047">IFERROR(INDEX('Retirement Calculator'!K:K,MATCH('Lorri 401b'!N1047,'Retirement Calculator'!A:A,0),0),0)</f>
        <v>20171.771259384055</v>
      </c>
      <c r="K1047" s="444">
        <f t="shared" ca="1" si="103"/>
        <v>-65571.461326776931</v>
      </c>
      <c r="L1047" s="444">
        <f t="shared" ca="1" si="104"/>
        <v>-15802722.179753238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-15802722.179753238</v>
      </c>
      <c r="J1048" s="444">
        <f t="array" ref="J1048">IFERROR(INDEX('Retirement Calculator'!K:K,MATCH('Lorri 401b'!N1048,'Retirement Calculator'!A:A,0),0),0)</f>
        <v>20171.771259384055</v>
      </c>
      <c r="K1048" s="444">
        <f t="shared" ca="1" si="103"/>
        <v>-65928.724795885937</v>
      </c>
      <c r="L1048" s="444">
        <f t="shared" ca="1" si="104"/>
        <v>-15888822.675808508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-15888822.675808508</v>
      </c>
      <c r="J1049" s="444">
        <f t="array" ref="J1049">IFERROR(INDEX('Retirement Calculator'!K:K,MATCH('Lorri 401b'!N1049,'Retirement Calculator'!A:A,0),0),0)</f>
        <v>20171.771259384055</v>
      </c>
      <c r="K1049" s="444">
        <f t="shared" ca="1" si="103"/>
        <v>-66287.476862782889</v>
      </c>
      <c r="L1049" s="444">
        <f t="shared" ca="1" si="104"/>
        <v>-15975281.923930675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-15975281.923930675</v>
      </c>
      <c r="J1050" s="444">
        <f t="array" ref="J1050">IFERROR(INDEX('Retirement Calculator'!K:K,MATCH('Lorri 401b'!N1050,'Retirement Calculator'!A:A,0),0),0)</f>
        <v>20171.771259384055</v>
      </c>
      <c r="K1050" s="444">
        <f t="shared" ca="1" si="103"/>
        <v>-66647.723729958569</v>
      </c>
      <c r="L1050" s="444">
        <f t="shared" ca="1" si="104"/>
        <v>-16062101.418920018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-16062101.418920018</v>
      </c>
      <c r="J1051" s="444">
        <f t="array" ref="J1051">IFERROR(INDEX('Retirement Calculator'!K:K,MATCH('Lorri 401b'!N1051,'Retirement Calculator'!A:A,0),0),0)</f>
        <v>20171.771259384055</v>
      </c>
      <c r="K1051" s="444">
        <f t="shared" ca="1" si="103"/>
        <v>-67009.471625747508</v>
      </c>
      <c r="L1051" s="444">
        <f t="shared" ca="1" si="104"/>
        <v>-16149282.661805149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-16149282.661805149</v>
      </c>
      <c r="J1052" s="444">
        <f t="array" ref="J1052">IFERROR(INDEX('Retirement Calculator'!K:K,MATCH('Lorri 401b'!N1052,'Retirement Calculator'!A:A,0),0),0)</f>
        <v>20171.771259384055</v>
      </c>
      <c r="K1052" s="444">
        <f t="shared" ca="1" si="103"/>
        <v>-67372.726804435559</v>
      </c>
      <c r="L1052" s="444">
        <f t="shared" ca="1" si="104"/>
        <v>-16236827.159868969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-16236827.159868969</v>
      </c>
      <c r="J1053" s="444">
        <f t="array" ref="J1053">IFERROR(INDEX('Retirement Calculator'!K:K,MATCH('Lorri 401b'!N1053,'Retirement Calculator'!A:A,0),0),0)</f>
        <v>20171.771259384055</v>
      </c>
      <c r="K1053" s="444">
        <f t="shared" ca="1" si="103"/>
        <v>-67737.49554636814</v>
      </c>
      <c r="L1053" s="444">
        <f t="shared" ca="1" si="104"/>
        <v>-16324736.426674722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-16324736.426674722</v>
      </c>
      <c r="J1054" s="444">
        <f t="array" ref="J1054">IFERROR(INDEX('Retirement Calculator'!K:K,MATCH('Lorri 401b'!N1054,'Retirement Calculator'!A:A,0),0),0)</f>
        <v>20171.771259384055</v>
      </c>
      <c r="K1054" s="444">
        <f t="shared" ca="1" si="103"/>
        <v>-68103.78415805877</v>
      </c>
      <c r="L1054" s="444">
        <f t="shared" ca="1" si="104"/>
        <v>-16413011.982092164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-16413011.982092164</v>
      </c>
      <c r="J1055" s="444">
        <f t="array" ref="J1055">IFERROR(INDEX('Retirement Calculator'!K:K,MATCH('Lorri 401b'!N1055,'Retirement Calculator'!A:A,0),0),0)</f>
        <v>20171.771259384055</v>
      </c>
      <c r="K1055" s="444">
        <f t="shared" ca="1" si="103"/>
        <v>-68471.598972298118</v>
      </c>
      <c r="L1055" s="444">
        <f t="shared" ca="1" si="104"/>
        <v>-16501655.352323847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-16501655.352323847</v>
      </c>
      <c r="J1056" s="444">
        <f t="array" ref="J1056">IFERROR(INDEX('Retirement Calculator'!K:K,MATCH('Lorri 401b'!N1056,'Retirement Calculator'!A:A,0),0),0)</f>
        <v>20171.771259384055</v>
      </c>
      <c r="K1056" s="444">
        <f t="shared" ca="1" si="103"/>
        <v>-68840.94634826346</v>
      </c>
      <c r="L1056" s="444">
        <f t="shared" ca="1" si="104"/>
        <v>-16590668.069931494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-16590668.069931494</v>
      </c>
      <c r="J1057" s="444">
        <f t="array" ref="J1057">IFERROR(INDEX('Retirement Calculator'!K:K,MATCH('Lorri 401b'!N1057,'Retirement Calculator'!A:A,0),0),0)</f>
        <v>20171.771259384055</v>
      </c>
      <c r="K1057" s="444">
        <f t="shared" ca="1" si="103"/>
        <v>-69211.832671628654</v>
      </c>
      <c r="L1057" s="444">
        <f t="shared" ca="1" si="104"/>
        <v>-16680051.673862508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-16680051.673862508</v>
      </c>
      <c r="J1058" s="444">
        <f t="array" ref="J1058">IFERROR(INDEX('Retirement Calculator'!K:K,MATCH('Lorri 401b'!N1058,'Retirement Calculator'!A:A,0),0),0)</f>
        <v>20171.771259384055</v>
      </c>
      <c r="K1058" s="444">
        <f t="shared" ca="1" si="103"/>
        <v>-69584.264354674553</v>
      </c>
      <c r="L1058" s="444">
        <f t="shared" ca="1" si="104"/>
        <v>-16769807.709476566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-16769807.709476566</v>
      </c>
      <c r="J1059" s="444">
        <f t="array" ref="J1059">IFERROR(INDEX('Retirement Calculator'!K:K,MATCH('Lorri 401b'!N1059,'Retirement Calculator'!A:A,0),0),0)</f>
        <v>20171.771259384055</v>
      </c>
      <c r="K1059" s="444">
        <f t="shared" ca="1" si="103"/>
        <v>-69958.247836399794</v>
      </c>
      <c r="L1059" s="444">
        <f t="shared" ca="1" si="104"/>
        <v>-16859937.72857235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-16859937.72857235</v>
      </c>
      <c r="J1060" s="444">
        <f t="array" ref="J1060">IFERROR(INDEX('Retirement Calculator'!K:K,MATCH('Lorri 401b'!N1060,'Retirement Calculator'!A:A,0),0),0)</f>
        <v>20171.771259384055</v>
      </c>
      <c r="K1060" s="444">
        <f t="shared" ca="1" si="103"/>
        <v>-70333.78958263222</v>
      </c>
      <c r="L1060" s="444">
        <f t="shared" ca="1" si="104"/>
        <v>-16950443.289414365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-16950443.289414365</v>
      </c>
      <c r="J1061" s="444">
        <f t="array" ref="J1061">IFERROR(INDEX('Retirement Calculator'!K:K,MATCH('Lorri 401b'!N1061,'Retirement Calculator'!A:A,0),0),0)</f>
        <v>20171.771259384055</v>
      </c>
      <c r="K1061" s="444">
        <f t="shared" ca="1" si="103"/>
        <v>-70710.896086140609</v>
      </c>
      <c r="L1061" s="444">
        <f t="shared" ca="1" si="104"/>
        <v>-17041325.956759889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-17041325.956759889</v>
      </c>
      <c r="J1062" s="444">
        <f t="array" ref="J1062">IFERROR(INDEX('Retirement Calculator'!K:K,MATCH('Lorri 401b'!N1062,'Retirement Calculator'!A:A,0),0),0)</f>
        <v>20171.771259384055</v>
      </c>
      <c r="K1062" s="444">
        <f t="shared" ca="1" si="103"/>
        <v>-71089.573866746956</v>
      </c>
      <c r="L1062" s="444">
        <f t="shared" ca="1" si="104"/>
        <v>-17132587.301886018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-17132587.301886018</v>
      </c>
      <c r="J1063" s="444">
        <f t="array" ref="J1063">IFERROR(INDEX('Retirement Calculator'!K:K,MATCH('Lorri 401b'!N1063,'Retirement Calculator'!A:A,0),0),0)</f>
        <v>20171.771259384055</v>
      </c>
      <c r="K1063" s="444">
        <f t="shared" ca="1" si="103"/>
        <v>-71469.829471439167</v>
      </c>
      <c r="L1063" s="444">
        <f t="shared" ca="1" si="104"/>
        <v>-17224228.90261684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-17224228.90261684</v>
      </c>
      <c r="J1064" s="444">
        <f t="array" ref="J1064">IFERROR(INDEX('Retirement Calculator'!K:K,MATCH('Lorri 401b'!N1064,'Retirement Calculator'!A:A,0),0),0)</f>
        <v>20171.771259384055</v>
      </c>
      <c r="K1064" s="444">
        <f t="shared" ca="1" si="103"/>
        <v>-71851.669474484253</v>
      </c>
      <c r="L1064" s="444">
        <f t="shared" ca="1" si="104"/>
        <v>-17316252.343350705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-17316252.343350705</v>
      </c>
      <c r="J1065" s="444">
        <f t="array" ref="J1065">IFERROR(INDEX('Retirement Calculator'!K:K,MATCH('Lorri 401b'!N1065,'Retirement Calculator'!A:A,0),0),0)</f>
        <v>20171.771259384055</v>
      </c>
      <c r="K1065" s="444">
        <f t="shared" ca="1" si="103"/>
        <v>-72235.10047754203</v>
      </c>
      <c r="L1065" s="444">
        <f t="shared" ca="1" si="104"/>
        <v>-17408659.21508763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-17408659.21508763</v>
      </c>
      <c r="J1066" s="444">
        <f t="array" ref="J1066">IFERROR(INDEX('Retirement Calculator'!K:K,MATCH('Lorri 401b'!N1066,'Retirement Calculator'!A:A,0),0),0)</f>
        <v>20171.771259384055</v>
      </c>
      <c r="K1066" s="444">
        <f t="shared" ca="1" si="103"/>
        <v>-72620.129109779213</v>
      </c>
      <c r="L1066" s="444">
        <f t="shared" ca="1" si="104"/>
        <v>-17501451.11545679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-17501451.11545679</v>
      </c>
      <c r="J1067" s="444">
        <f t="array" ref="J1067">IFERROR(INDEX('Retirement Calculator'!K:K,MATCH('Lorri 401b'!N1067,'Retirement Calculator'!A:A,0),0),0)</f>
        <v>20171.771259384055</v>
      </c>
      <c r="K1067" s="444">
        <f t="shared" ca="1" si="103"/>
        <v>-73006.762027984048</v>
      </c>
      <c r="L1067" s="444">
        <f t="shared" ca="1" si="104"/>
        <v>-17594629.648744155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-17594629.648744155</v>
      </c>
      <c r="J1068" s="444">
        <f t="array" ref="J1068">IFERROR(INDEX('Retirement Calculator'!K:K,MATCH('Lorri 401b'!N1068,'Retirement Calculator'!A:A,0),0),0)</f>
        <v>20171.771259384055</v>
      </c>
      <c r="K1068" s="444">
        <f t="shared" ca="1" si="103"/>
        <v>-73395.005916681403</v>
      </c>
      <c r="L1068" s="444">
        <f t="shared" ca="1" si="104"/>
        <v>-17688196.425920218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-17688196.425920218</v>
      </c>
      <c r="J1069" s="444">
        <f t="array" ref="J1069">IFERROR(INDEX('Retirement Calculator'!K:K,MATCH('Lorri 401b'!N1069,'Retirement Calculator'!A:A,0),0),0)</f>
        <v>20171.771259384055</v>
      </c>
      <c r="K1069" s="444">
        <f t="shared" ca="1" si="103"/>
        <v>-73784.867488248332</v>
      </c>
      <c r="L1069" s="444">
        <f t="shared" ca="1" si="104"/>
        <v>-17782153.064667851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-17782153.064667851</v>
      </c>
      <c r="J1070" s="444">
        <f t="array" ref="J1070">IFERROR(INDEX('Retirement Calculator'!K:K,MATCH('Lorri 401b'!N1070,'Retirement Calculator'!A:A,0),0),0)</f>
        <v>20171.771259384055</v>
      </c>
      <c r="K1070" s="444">
        <f t="shared" ca="1" si="103"/>
        <v>-74176.353483030136</v>
      </c>
      <c r="L1070" s="444">
        <f t="shared" ca="1" si="104"/>
        <v>-17876501.189410262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-17876501.189410262</v>
      </c>
      <c r="J1071" s="444">
        <f t="array" ref="J1071">IFERROR(INDEX('Retirement Calculator'!K:K,MATCH('Lorri 401b'!N1071,'Retirement Calculator'!A:A,0),0),0)</f>
        <v>20171.771259384055</v>
      </c>
      <c r="K1071" s="444">
        <f t="shared" ca="1" si="103"/>
        <v>-74569.470669456845</v>
      </c>
      <c r="L1071" s="444">
        <f t="shared" ca="1" si="104"/>
        <v>-17971242.4313391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-17971242.4313391</v>
      </c>
      <c r="J1072" s="444">
        <f t="array" ref="J1072">IFERROR(INDEX('Retirement Calculator'!K:K,MATCH('Lorri 401b'!N1072,'Retirement Calculator'!A:A,0),0),0)</f>
        <v>20171.771259384055</v>
      </c>
      <c r="K1072" s="444">
        <f t="shared" ca="1" si="103"/>
        <v>-74964.225844160348</v>
      </c>
      <c r="L1072" s="444">
        <f t="shared" ca="1" si="104"/>
        <v>-18066378.428442642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-18066378.428442642</v>
      </c>
      <c r="J1073" s="444">
        <f t="array" ref="J1073">IFERROR(INDEX('Retirement Calculator'!K:K,MATCH('Lorri 401b'!N1073,'Retirement Calculator'!A:A,0),0),0)</f>
        <v>20171.771259384055</v>
      </c>
      <c r="K1073" s="444">
        <f t="shared" ca="1" si="103"/>
        <v>-75360.62583209177</v>
      </c>
      <c r="L1073" s="444">
        <f t="shared" ca="1" si="104"/>
        <v>-18161910.825534116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-18161910.825534116</v>
      </c>
      <c r="J1074" s="444">
        <f t="array" ref="J1074">IFERROR(INDEX('Retirement Calculator'!K:K,MATCH('Lorri 401b'!N1074,'Retirement Calculator'!A:A,0),0),0)</f>
        <v>20171.771259384055</v>
      </c>
      <c r="K1074" s="444">
        <f t="shared" ca="1" si="103"/>
        <v>-75758.677486639572</v>
      </c>
      <c r="L1074" s="444">
        <f t="shared" ca="1" si="104"/>
        <v>-18257841.274280138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-18257841.274280138</v>
      </c>
      <c r="J1075" s="444">
        <f t="array" ref="J1075">IFERROR(INDEX('Retirement Calculator'!K:K,MATCH('Lorri 401b'!N1075,'Retirement Calculator'!A:A,0),0),0)</f>
        <v>20171.771259384055</v>
      </c>
      <c r="K1075" s="444">
        <f t="shared" ca="1" si="103"/>
        <v>-76158.387689748008</v>
      </c>
      <c r="L1075" s="444">
        <f t="shared" ca="1" si="104"/>
        <v>-18354171.433229268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-18354171.433229268</v>
      </c>
      <c r="J1076" s="444">
        <f t="array" ref="J1076">IFERROR(INDEX('Retirement Calculator'!K:K,MATCH('Lorri 401b'!N1076,'Retirement Calculator'!A:A,0),0),0)</f>
        <v>20171.771259384055</v>
      </c>
      <c r="K1076" s="444">
        <f t="shared" ca="1" si="103"/>
        <v>-76559.76335203604</v>
      </c>
      <c r="L1076" s="444">
        <f t="shared" ca="1" si="104"/>
        <v>-18450902.967840686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-18450902.967840686</v>
      </c>
      <c r="J1077" s="444">
        <f t="array" ref="J1077">IFERROR(INDEX('Retirement Calculator'!K:K,MATCH('Lorri 401b'!N1077,'Retirement Calculator'!A:A,0),0),0)</f>
        <v>20171.771259384055</v>
      </c>
      <c r="K1077" s="444">
        <f t="shared" ca="1" si="103"/>
        <v>-76962.811412916955</v>
      </c>
      <c r="L1077" s="444">
        <f t="shared" ca="1" si="104"/>
        <v>-18548037.550512984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-18548037.550512984</v>
      </c>
      <c r="J1078" s="444">
        <f t="array" ref="J1078">IFERROR(INDEX('Retirement Calculator'!K:K,MATCH('Lorri 401b'!N1078,'Retirement Calculator'!A:A,0),0),0)</f>
        <v>20171.771259384055</v>
      </c>
      <c r="K1078" s="444">
        <f t="shared" ca="1" si="103"/>
        <v>-77367.538840718189</v>
      </c>
      <c r="L1078" s="444">
        <f t="shared" ca="1" si="104"/>
        <v>-18645576.860613085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-18645576.860613085</v>
      </c>
      <c r="J1079" s="444">
        <f t="array" ref="J1079">IFERROR(INDEX('Retirement Calculator'!K:K,MATCH('Lorri 401b'!N1079,'Retirement Calculator'!A:A,0),0),0)</f>
        <v>20171.771259384055</v>
      </c>
      <c r="K1079" s="444">
        <f t="shared" ca="1" si="103"/>
        <v>-77773.952632801942</v>
      </c>
      <c r="L1079" s="444">
        <f t="shared" ca="1" si="104"/>
        <v>-18743522.584505271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-18743522.584505271</v>
      </c>
      <c r="J1080" s="444">
        <f t="array" ref="J1080">IFERROR(INDEX('Retirement Calculator'!K:K,MATCH('Lorri 401b'!N1080,'Retirement Calculator'!A:A,0),0),0)</f>
        <v>20171.771259384055</v>
      </c>
      <c r="K1080" s="444">
        <f t="shared" ca="1" si="103"/>
        <v>-78182.059815686051</v>
      </c>
      <c r="L1080" s="444">
        <f t="shared" ca="1" si="104"/>
        <v>-18841876.41558034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-18841876.41558034</v>
      </c>
      <c r="J1081" s="444">
        <f t="array" ref="J1081">IFERROR(INDEX('Retirement Calculator'!K:K,MATCH('Lorri 401b'!N1081,'Retirement Calculator'!A:A,0),0),0)</f>
        <v>20171.771259384055</v>
      </c>
      <c r="K1081" s="444">
        <f t="shared" ca="1" si="103"/>
        <v>-78591.86744516551</v>
      </c>
      <c r="L1081" s="444">
        <f t="shared" ca="1" si="104"/>
        <v>-18940640.054284889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-18940640.054284889</v>
      </c>
      <c r="J1082" s="444">
        <f t="array" ref="J1082">IFERROR(INDEX('Retirement Calculator'!K:K,MATCH('Lorri 401b'!N1082,'Retirement Calculator'!A:A,0),0),0)</f>
        <v>20171.771259384055</v>
      </c>
      <c r="K1082" s="444">
        <f t="shared" ca="1" si="103"/>
        <v>-79003.382606434461</v>
      </c>
      <c r="L1082" s="444">
        <f t="shared" ca="1" si="104"/>
        <v>-19039815.208150707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-19039815.208150707</v>
      </c>
      <c r="J1083" s="444">
        <f t="array" ref="J1083">IFERROR(INDEX('Retirement Calculator'!K:K,MATCH('Lorri 401b'!N1083,'Retirement Calculator'!A:A,0),0),0)</f>
        <v>20171.771259384055</v>
      </c>
      <c r="K1083" s="444">
        <f t="shared" ca="1" si="103"/>
        <v>-79416.612414208706</v>
      </c>
      <c r="L1083" s="444">
        <f t="shared" ca="1" si="104"/>
        <v>-19139403.591824297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-19139403.591824297</v>
      </c>
      <c r="J1084" s="444">
        <f t="array" ref="J1084">IFERROR(INDEX('Retirement Calculator'!K:K,MATCH('Lorri 401b'!N1084,'Retirement Calculator'!A:A,0),0),0)</f>
        <v>20171.771259384055</v>
      </c>
      <c r="K1084" s="444">
        <f t="shared" ca="1" si="103"/>
        <v>-79831.564012848656</v>
      </c>
      <c r="L1084" s="444">
        <f t="shared" ca="1" si="104"/>
        <v>-19239406.927096527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-19239406.927096527</v>
      </c>
      <c r="J1085" s="444">
        <f t="array" ref="J1085">IFERROR(INDEX('Retirement Calculator'!K:K,MATCH('Lorri 401b'!N1085,'Retirement Calculator'!A:A,0),0),0)</f>
        <v>20171.771259384055</v>
      </c>
      <c r="K1085" s="444">
        <f t="shared" ca="1" si="103"/>
        <v>-80248.244576482961</v>
      </c>
      <c r="L1085" s="444">
        <f t="shared" ca="1" si="104"/>
        <v>-19339826.942932393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-19339826.942932393</v>
      </c>
      <c r="J1086" s="444">
        <f t="array" ref="J1086">IFERROR(INDEX('Retirement Calculator'!K:K,MATCH('Lorri 401b'!N1086,'Retirement Calculator'!A:A,0),0),0)</f>
        <v>20171.771259384055</v>
      </c>
      <c r="K1086" s="444">
        <f t="shared" ca="1" si="103"/>
        <v>-80666.661309132396</v>
      </c>
      <c r="L1086" s="444">
        <f t="shared" ca="1" si="104"/>
        <v>-19440665.37550091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-19440665.37550091</v>
      </c>
      <c r="J1087" s="444">
        <f t="array" ref="J1087">IFERROR(INDEX('Retirement Calculator'!K:K,MATCH('Lorri 401b'!N1087,'Retirement Calculator'!A:A,0),0),0)</f>
        <v>20171.771259384055</v>
      </c>
      <c r="K1087" s="444">
        <f t="shared" ca="1" si="103"/>
        <v>-81086.821444834553</v>
      </c>
      <c r="L1087" s="444">
        <f t="shared" ca="1" si="104"/>
        <v>-19541923.968205128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-19541923.968205128</v>
      </c>
      <c r="J1088" s="444">
        <f t="array" ref="J1088">IFERROR(INDEX('Retirement Calculator'!K:K,MATCH('Lorri 401b'!N1088,'Retirement Calculator'!A:A,0),0),0)</f>
        <v>20171.771259384055</v>
      </c>
      <c r="K1088" s="444">
        <f t="shared" ca="1" si="103"/>
        <v>-81508.732247768785</v>
      </c>
      <c r="L1088" s="444">
        <f t="shared" ca="1" si="104"/>
        <v>-19643604.47171228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-19643604.47171228</v>
      </c>
      <c r="J1089" s="444">
        <f t="array" ref="J1089">IFERROR(INDEX('Retirement Calculator'!K:K,MATCH('Lorri 401b'!N1089,'Retirement Calculator'!A:A,0),0),0)</f>
        <v>20171.771259384055</v>
      </c>
      <c r="K1089" s="444">
        <f t="shared" ca="1" si="103"/>
        <v>-81932.401012381932</v>
      </c>
      <c r="L1089" s="444">
        <f t="shared" ca="1" si="104"/>
        <v>-19745708.643984046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-19745708.643984046</v>
      </c>
      <c r="J1090" s="444">
        <f t="array" ref="J1090">IFERROR(INDEX('Retirement Calculator'!K:K,MATCH('Lorri 401b'!N1090,'Retirement Calculator'!A:A,0),0),0)</f>
        <v>20171.771259384055</v>
      </c>
      <c r="K1090" s="444">
        <f t="shared" ca="1" si="103"/>
        <v>-82357.835063514285</v>
      </c>
      <c r="L1090" s="444">
        <f t="shared" ca="1" si="104"/>
        <v>-19848238.250306942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-19848238.250306942</v>
      </c>
      <c r="J1091" s="444">
        <f t="array" ref="J1091">IFERROR(INDEX('Retirement Calculator'!K:K,MATCH('Lorri 401b'!N1091,'Retirement Calculator'!A:A,0),0),0)</f>
        <v>20171.771259384055</v>
      </c>
      <c r="K1091" s="444">
        <f t="shared" ca="1" si="103"/>
        <v>-82785.041756526349</v>
      </c>
      <c r="L1091" s="444">
        <f t="shared" ca="1" si="104"/>
        <v>-19951195.06332285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-19951195.06332285</v>
      </c>
      <c r="J1092" s="444">
        <f t="array" ref="J1092">IFERROR(INDEX('Retirement Calculator'!K:K,MATCH('Lorri 401b'!N1092,'Retirement Calculator'!A:A,0),0),0)</f>
        <v>20171.771259384055</v>
      </c>
      <c r="K1092" s="444">
        <f t="shared" ca="1" si="103"/>
        <v>-83214.028477425964</v>
      </c>
      <c r="L1092" s="444">
        <f t="shared" ca="1" si="104"/>
        <v>-20054580.863059659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-20054580.863059659</v>
      </c>
      <c r="J1093" s="444">
        <f t="array" ref="J1093">IFERROR(INDEX('Retirement Calculator'!K:K,MATCH('Lorri 401b'!N1093,'Retirement Calculator'!A:A,0),0),0)</f>
        <v>20171.771259384055</v>
      </c>
      <c r="K1093" s="444">
        <f t="shared" ca="1" si="103"/>
        <v>-83644.802642996001</v>
      </c>
      <c r="L1093" s="444">
        <f t="shared" ca="1" si="104"/>
        <v>-20158397.436962038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-20158397.436962038</v>
      </c>
      <c r="J1094" s="444">
        <f t="array" ref="J1094">IFERROR(INDEX('Retirement Calculator'!K:K,MATCH('Lorri 401b'!N1094,'Retirement Calculator'!A:A,0),0),0)</f>
        <v>20171.771259384055</v>
      </c>
      <c r="K1094" s="444">
        <f t="shared" ca="1" si="103"/>
        <v>-84077.37170092258</v>
      </c>
      <c r="L1094" s="444">
        <f t="shared" ca="1" si="104"/>
        <v>-20262646.579922345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-20262646.579922345</v>
      </c>
      <c r="J1095" s="444">
        <f t="array" ref="J1095">IFERROR(INDEX('Retirement Calculator'!K:K,MATCH('Lorri 401b'!N1095,'Retirement Calculator'!A:A,0),0),0)</f>
        <v>20171.771259384055</v>
      </c>
      <c r="K1095" s="444">
        <f t="shared" ca="1" si="103"/>
        <v>-84511.743129923867</v>
      </c>
      <c r="L1095" s="444">
        <f t="shared" ca="1" si="104"/>
        <v>-20367330.094311651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-20367330.094311651</v>
      </c>
      <c r="J1096" s="444">
        <f t="array" ref="J1096">IFERROR(INDEX('Retirement Calculator'!K:K,MATCH('Lorri 401b'!N1096,'Retirement Calculator'!A:A,0),0),0)</f>
        <v>20171.771259384055</v>
      </c>
      <c r="K1096" s="444">
        <f t="shared" ca="1" si="103"/>
        <v>-84947.924439879309</v>
      </c>
      <c r="L1096" s="444">
        <f t="shared" ca="1" si="104"/>
        <v>-20472449.790010914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-20472449.790010914</v>
      </c>
      <c r="J1097" s="444">
        <f t="array" ref="J1097">IFERROR(INDEX('Retirement Calculator'!K:K,MATCH('Lorri 401b'!N1097,'Retirement Calculator'!A:A,0),0),0)</f>
        <v>20171.771259384055</v>
      </c>
      <c r="K1097" s="444">
        <f t="shared" ca="1" si="103"/>
        <v>-85385.92317195957</v>
      </c>
      <c r="L1097" s="444">
        <f t="shared" ca="1" si="104"/>
        <v>-20578007.484442256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-20578007.484442256</v>
      </c>
      <c r="J1098" s="444">
        <f t="array" ref="J1098">IFERROR(INDEX('Retirement Calculator'!K:K,MATCH('Lorri 401b'!N1098,'Retirement Calculator'!A:A,0),0),0)</f>
        <v>20171.771259384055</v>
      </c>
      <c r="K1098" s="444">
        <f t="shared" ca="1" si="103"/>
        <v>-85825.746898756828</v>
      </c>
      <c r="L1098" s="444">
        <f t="shared" ca="1" si="104"/>
        <v>-20684005.002600394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-20684005.002600394</v>
      </c>
      <c r="J1099" s="444">
        <f t="array" ref="J1099">IFERROR(INDEX('Retirement Calculator'!K:K,MATCH('Lorri 401b'!N1099,'Retirement Calculator'!A:A,0),0),0)</f>
        <v>20171.771259384055</v>
      </c>
      <c r="K1099" s="444">
        <f t="shared" ca="1" si="103"/>
        <v>-86267.403224415728</v>
      </c>
      <c r="L1099" s="444">
        <f t="shared" ca="1" si="104"/>
        <v>-20790444.177084193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-20790444.177084193</v>
      </c>
      <c r="J1100" s="444">
        <f t="array" ref="J1100">IFERROR(INDEX('Retirement Calculator'!K:K,MATCH('Lorri 401b'!N1100,'Retirement Calculator'!A:A,0),0),0)</f>
        <v>20171.771259384055</v>
      </c>
      <c r="K1100" s="444">
        <f t="shared" ca="1" si="103"/>
        <v>-86710.899784764901</v>
      </c>
      <c r="L1100" s="444">
        <f t="shared" ca="1" si="104"/>
        <v>-20897326.848128341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-20897326.848128341</v>
      </c>
      <c r="J1101" s="444">
        <f t="array" ref="J1101">IFERROR(INDEX('Retirement Calculator'!K:K,MATCH('Lorri 401b'!N1101,'Retirement Calculator'!A:A,0),0),0)</f>
        <v>20171.771259384055</v>
      </c>
      <c r="K1101" s="444">
        <f t="shared" ca="1" si="103"/>
        <v>-87156.244247448849</v>
      </c>
      <c r="L1101" s="444">
        <f t="shared" ca="1" si="104"/>
        <v>-21004654.863635171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-21004654.863635171</v>
      </c>
      <c r="J1102" s="444">
        <f t="array" ref="J1102">IFERROR(INDEX('Retirement Calculator'!K:K,MATCH('Lorri 401b'!N1102,'Retirement Calculator'!A:A,0),0),0)</f>
        <v>20171.771259384055</v>
      </c>
      <c r="K1102" s="444">
        <f t="shared" ca="1" si="103"/>
        <v>-87603.444312060645</v>
      </c>
      <c r="L1102" s="444">
        <f t="shared" ca="1" si="104"/>
        <v>-21112430.079206616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-21112430.079206616</v>
      </c>
      <c r="J1103" s="444">
        <f t="array" ref="J1103">IFERROR(INDEX('Retirement Calculator'!K:K,MATCH('Lorri 401b'!N1103,'Retirement Calculator'!A:A,0),0),0)</f>
        <v>20171.771259384055</v>
      </c>
      <c r="K1103" s="444">
        <f t="shared" ca="1" si="103"/>
        <v>-88052.507710274993</v>
      </c>
      <c r="L1103" s="444">
        <f t="shared" ca="1" si="104"/>
        <v>-21220654.358176272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-21220654.358176272</v>
      </c>
      <c r="J1104" s="444">
        <f t="array" ref="J1104">IFERROR(INDEX('Retirement Calculator'!K:K,MATCH('Lorri 401b'!N1104,'Retirement Calculator'!A:A,0),0),0)</f>
        <v>20171.771259384055</v>
      </c>
      <c r="K1104" s="444">
        <f t="shared" ca="1" si="103"/>
        <v>-88503.44220598189</v>
      </c>
      <c r="L1104" s="444">
        <f t="shared" ca="1" si="104"/>
        <v>-21329329.571641635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-21329329.571641635</v>
      </c>
      <c r="J1105" s="444">
        <f t="array" ref="J1105">IFERROR(INDEX('Retirement Calculator'!K:K,MATCH('Lorri 401b'!N1105,'Retirement Calculator'!A:A,0),0),0)</f>
        <v>20171.771259384055</v>
      </c>
      <c r="K1105" s="444">
        <f t="shared" ca="1" si="103"/>
        <v>-88956.255595420909</v>
      </c>
      <c r="L1105" s="444">
        <f t="shared" ca="1" si="104"/>
        <v>-21438457.598496437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-21438457.598496437</v>
      </c>
      <c r="J1106" s="444">
        <f t="array" ref="J1106">IFERROR(INDEX('Retirement Calculator'!K:K,MATCH('Lorri 401b'!N1106,'Retirement Calculator'!A:A,0),0),0)</f>
        <v>20171.771259384055</v>
      </c>
      <c r="K1106" s="444">
        <f t="shared" ca="1" si="103"/>
        <v>-89410.955707315909</v>
      </c>
      <c r="L1106" s="444">
        <f t="shared" ca="1" si="104"/>
        <v>-21548040.325463135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-21548040.325463135</v>
      </c>
      <c r="J1107" s="444">
        <f t="array" ref="J1107">IFERROR(INDEX('Retirement Calculator'!K:K,MATCH('Lorri 401b'!N1107,'Retirement Calculator'!A:A,0),0),0)</f>
        <v>20171.771259384055</v>
      </c>
      <c r="K1107" s="444">
        <f t="shared" ca="1" si="103"/>
        <v>-89867.550403010493</v>
      </c>
      <c r="L1107" s="444">
        <f t="shared" ca="1" si="104"/>
        <v>-21658079.647125527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-21658079.647125527</v>
      </c>
      <c r="J1108" s="444">
        <f t="array" ref="J1108">IFERROR(INDEX('Retirement Calculator'!K:K,MATCH('Lorri 401b'!N1108,'Retirement Calculator'!A:A,0),0),0)</f>
        <v>20171.771259384055</v>
      </c>
      <c r="K1108" s="444">
        <f t="shared" ca="1" si="103"/>
        <v>-90326.047576603785</v>
      </c>
      <c r="L1108" s="444">
        <f t="shared" ca="1" si="104"/>
        <v>-21768577.465961512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-21768577.465961512</v>
      </c>
      <c r="J1109" s="444">
        <f t="array" ref="J1109">IFERROR(INDEX('Retirement Calculator'!K:K,MATCH('Lorri 401b'!N1109,'Retirement Calculator'!A:A,0),0),0)</f>
        <v>20171.771259384055</v>
      </c>
      <c r="K1109" s="444">
        <f t="shared" ca="1" si="103"/>
        <v>-90786.455155087053</v>
      </c>
      <c r="L1109" s="444">
        <f t="shared" ca="1" si="104"/>
        <v>-21879535.69237598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-21879535.69237598</v>
      </c>
      <c r="J1110" s="444">
        <f t="array" ref="J1110">IFERROR(INDEX('Retirement Calculator'!K:K,MATCH('Lorri 401b'!N1110,'Retirement Calculator'!A:A,0),0),0)</f>
        <v>20171.771259384055</v>
      </c>
      <c r="K1110" s="444">
        <f t="shared" ca="1" si="103"/>
        <v>-91248.781098480671</v>
      </c>
      <c r="L1110" s="444">
        <f t="shared" ca="1" si="104"/>
        <v>-21990956.244733844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-21990956.244733844</v>
      </c>
      <c r="J1111" s="444">
        <f t="array" ref="J1111">IFERROR(INDEX('Retirement Calculator'!K:K,MATCH('Lorri 401b'!N1111,'Retirement Calculator'!A:A,0),0),0)</f>
        <v>20171.771259384055</v>
      </c>
      <c r="K1111" s="444">
        <f t="shared" ca="1" si="103"/>
        <v>-91713.03339997177</v>
      </c>
      <c r="L1111" s="444">
        <f t="shared" ca="1" si="104"/>
        <v>-22102841.049393199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-22102841.049393199</v>
      </c>
      <c r="J1112" s="444">
        <f t="array" ref="J1112">IFERROR(INDEX('Retirement Calculator'!K:K,MATCH('Lorri 401b'!N1112,'Retirement Calculator'!A:A,0),0),0)</f>
        <v>20171.771259384055</v>
      </c>
      <c r="K1112" s="444">
        <f t="shared" ca="1" si="103"/>
        <v>-92179.220086052417</v>
      </c>
      <c r="L1112" s="444">
        <f t="shared" ca="1" si="104"/>
        <v>-22215192.040738635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-22215192.040738635</v>
      </c>
      <c r="J1113" s="444">
        <f t="array" ref="J1113">IFERROR(INDEX('Retirement Calculator'!K:K,MATCH('Lorri 401b'!N1113,'Retirement Calculator'!A:A,0),0),0)</f>
        <v>20171.771259384055</v>
      </c>
      <c r="K1113" s="444">
        <f t="shared" ca="1" si="103"/>
        <v>-92647.349216658404</v>
      </c>
      <c r="L1113" s="444">
        <f t="shared" ca="1" si="104"/>
        <v>-22328011.161214676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-22328011.161214676</v>
      </c>
      <c r="J1114" s="444">
        <f t="array" ref="J1114">IFERROR(INDEX('Retirement Calculator'!K:K,MATCH('Lorri 401b'!N1114,'Retirement Calculator'!A:A,0),0),0)</f>
        <v>20171.771259384055</v>
      </c>
      <c r="K1114" s="444">
        <f t="shared" ca="1" si="103"/>
        <v>-93117.428885308575</v>
      </c>
      <c r="L1114" s="444">
        <f t="shared" ca="1" si="104"/>
        <v>-22441300.361359365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-22441300.361359365</v>
      </c>
      <c r="J1115" s="444">
        <f t="array" ref="J1115">IFERROR(INDEX('Retirement Calculator'!K:K,MATCH('Lorri 401b'!N1115,'Retirement Calculator'!A:A,0),0),0)</f>
        <v>20171.771259384055</v>
      </c>
      <c r="K1115" s="444">
        <f t="shared" ca="1" si="103"/>
        <v>-93589.467219244776</v>
      </c>
      <c r="L1115" s="444">
        <f t="shared" ca="1" si="104"/>
        <v>-22555061.599837992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-22555061.599837992</v>
      </c>
      <c r="J1116" s="444">
        <f t="array" ref="J1116">IFERROR(INDEX('Retirement Calculator'!K:K,MATCH('Lorri 401b'!N1116,'Retirement Calculator'!A:A,0),0),0)</f>
        <v>20171.771259384055</v>
      </c>
      <c r="K1116" s="444">
        <f t="shared" ca="1" si="103"/>
        <v>-94063.472379572398</v>
      </c>
      <c r="L1116" s="444">
        <f t="shared" ca="1" si="104"/>
        <v>-22669296.843476947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-22669296.843476947</v>
      </c>
      <c r="J1117" s="444">
        <f t="array" ref="J1117">IFERROR(INDEX('Retirement Calculator'!K:K,MATCH('Lorri 401b'!N1117,'Retirement Calculator'!A:A,0),0),0)</f>
        <v>20171.771259384055</v>
      </c>
      <c r="K1117" s="444">
        <f t="shared" ca="1" si="103"/>
        <v>-94539.452561401369</v>
      </c>
      <c r="L1117" s="444">
        <f t="shared" ca="1" si="104"/>
        <v>-22784008.067297731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-22784008.067297731</v>
      </c>
      <c r="J1118" s="444">
        <f t="array" ref="J1118">IFERROR(INDEX('Retirement Calculator'!K:K,MATCH('Lorri 401b'!N1118,'Retirement Calculator'!A:A,0),0),0)</f>
        <v>20171.771259384055</v>
      </c>
      <c r="K1118" s="444">
        <f t="shared" ca="1" si="103"/>
        <v>-95017.415993987976</v>
      </c>
      <c r="L1118" s="444">
        <f t="shared" ca="1" si="104"/>
        <v>-22899197.254551101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-22899197.254551101</v>
      </c>
      <c r="J1119" s="444">
        <f t="array" ref="J1119">IFERROR(INDEX('Retirement Calculator'!K:K,MATCH('Lorri 401b'!N1119,'Retirement Calculator'!A:A,0),0),0)</f>
        <v>20171.771259384055</v>
      </c>
      <c r="K1119" s="444">
        <f t="shared" ca="1" si="103"/>
        <v>-95497.370940877008</v>
      </c>
      <c r="L1119" s="444">
        <f t="shared" ca="1" si="104"/>
        <v>-23014866.396751359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-23014866.396751359</v>
      </c>
      <c r="J1120" s="444">
        <f t="array" ref="J1120">IFERROR(INDEX('Retirement Calculator'!K:K,MATCH('Lorri 401b'!N1120,'Retirement Calculator'!A:A,0),0),0)</f>
        <v>20171.771259384055</v>
      </c>
      <c r="K1120" s="444">
        <f t="shared" ca="1" si="103"/>
        <v>-95979.325700044748</v>
      </c>
      <c r="L1120" s="444">
        <f t="shared" ca="1" si="104"/>
        <v>-23131017.493710786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-23131017.493710786</v>
      </c>
      <c r="J1121" s="444">
        <f t="array" ref="J1121">IFERROR(INDEX('Retirement Calculator'!K:K,MATCH('Lorri 401b'!N1121,'Retirement Calculator'!A:A,0),0),0)</f>
        <v>20171.771259384055</v>
      </c>
      <c r="K1121" s="444">
        <f t="shared" ca="1" si="103"/>
        <v>-96463.288604042362</v>
      </c>
      <c r="L1121" s="444">
        <f t="shared" ca="1" si="104"/>
        <v>-23247652.553574212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-23247652.553574212</v>
      </c>
      <c r="J1122" s="444">
        <f t="array" ref="J1122">IFERROR(INDEX('Retirement Calculator'!K:K,MATCH('Lorri 401b'!N1122,'Retirement Calculator'!A:A,0),0),0)</f>
        <v>20171.771259384055</v>
      </c>
      <c r="K1122" s="444">
        <f t="shared" ca="1" si="103"/>
        <v>-96949.268020139978</v>
      </c>
      <c r="L1122" s="444">
        <f t="shared" ca="1" si="104"/>
        <v>-23364773.592853732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-23364773.592853732</v>
      </c>
      <c r="J1123" s="444">
        <f t="array" ref="J1123">IFERROR(INDEX('Retirement Calculator'!K:K,MATCH('Lorri 401b'!N1123,'Retirement Calculator'!A:A,0),0),0)</f>
        <v>20171.771259384055</v>
      </c>
      <c r="K1123" s="444">
        <f t="shared" ca="1" si="103"/>
        <v>-97437.272350471307</v>
      </c>
      <c r="L1123" s="444">
        <f t="shared" ca="1" si="104"/>
        <v>-23482382.636463586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-23482382.636463586</v>
      </c>
      <c r="J1124" s="444">
        <f t="array" ref="J1124">IFERROR(INDEX('Retirement Calculator'!K:K,MATCH('Lorri 401b'!N1124,'Retirement Calculator'!A:A,0),0),0)</f>
        <v>20171.771259384055</v>
      </c>
      <c r="K1124" s="444">
        <f t="shared" ca="1" si="103"/>
        <v>-97927.310032179041</v>
      </c>
      <c r="L1124" s="444">
        <f t="shared" ca="1" si="104"/>
        <v>-23600481.717755146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-23600481.717755146</v>
      </c>
      <c r="J1125" s="444">
        <f t="array" ref="J1125">IFERROR(INDEX('Retirement Calculator'!K:K,MATCH('Lorri 401b'!N1125,'Retirement Calculator'!A:A,0),0),0)</f>
        <v>20171.771259384055</v>
      </c>
      <c r="K1125" s="444">
        <f t="shared" ca="1" si="103"/>
        <v>-98419.389537560535</v>
      </c>
      <c r="L1125" s="444">
        <f t="shared" ca="1" si="104"/>
        <v>-23719072.87855209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-23719072.87855209</v>
      </c>
      <c r="J1126" s="444">
        <f t="array" ref="J1126">IFERROR(INDEX('Retirement Calculator'!K:K,MATCH('Lorri 401b'!N1126,'Retirement Calculator'!A:A,0),0),0)</f>
        <v>20171.771259384055</v>
      </c>
      <c r="K1126" s="444">
        <f t="shared" ca="1" si="103"/>
        <v>-98913.519374214462</v>
      </c>
      <c r="L1126" s="444">
        <f t="shared" ca="1" si="104"/>
        <v>-23838158.169185687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-23838158.169185687</v>
      </c>
      <c r="J1127" s="444">
        <f t="array" ref="J1127">IFERROR(INDEX('Retirement Calculator'!K:K,MATCH('Lorri 401b'!N1127,'Retirement Calculator'!A:A,0),0),0)</f>
        <v>20171.771259384055</v>
      </c>
      <c r="K1127" s="444">
        <f t="shared" ca="1" si="103"/>
        <v>-99409.708085187784</v>
      </c>
      <c r="L1127" s="444">
        <f t="shared" ca="1" si="104"/>
        <v>-23957739.648530256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-23957739.648530256</v>
      </c>
      <c r="J1128" s="444">
        <f t="array" ref="J1128">IFERROR(INDEX('Retirement Calculator'!K:K,MATCH('Lorri 401b'!N1128,'Retirement Calculator'!A:A,0),0),0)</f>
        <v>20171.771259384055</v>
      </c>
      <c r="K1128" s="444">
        <f t="shared" ca="1" si="103"/>
        <v>-99907.964249123499</v>
      </c>
      <c r="L1128" s="444">
        <f t="shared" ca="1" si="104"/>
        <v>-24077819.384038761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-24077819.384038761</v>
      </c>
      <c r="J1129" s="444">
        <f t="array" ref="J1129">IFERROR(INDEX('Retirement Calculator'!K:K,MATCH('Lorri 401b'!N1129,'Retirement Calculator'!A:A,0),0),0)</f>
        <v>20171.771259384055</v>
      </c>
      <c r="K1129" s="444">
        <f t="shared" ca="1" si="103"/>
        <v>-100408.29648040893</v>
      </c>
      <c r="L1129" s="444">
        <f t="shared" ca="1" si="104"/>
        <v>-24198399.451778553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-24198399.451778553</v>
      </c>
      <c r="J1130" s="444">
        <f t="array" ref="J1130">IFERROR(INDEX('Retirement Calculator'!K:K,MATCH('Lorri 401b'!N1130,'Retirement Calculator'!A:A,0),0),0)</f>
        <v>20171.771259384055</v>
      </c>
      <c r="K1130" s="444">
        <f t="shared" ca="1" si="103"/>
        <v>-100910.71342932474</v>
      </c>
      <c r="L1130" s="444">
        <f t="shared" ca="1" si="104"/>
        <v>-24319481.93646726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-24319481.93646726</v>
      </c>
      <c r="J1131" s="444">
        <f t="array" ref="J1131">IFERROR(INDEX('Retirement Calculator'!K:K,MATCH('Lorri 401b'!N1131,'Retirement Calculator'!A:A,0),0),0)</f>
        <v>20171.771259384055</v>
      </c>
      <c r="K1131" s="444">
        <f t="shared" ca="1" si="103"/>
        <v>-101415.22378219434</v>
      </c>
      <c r="L1131" s="444">
        <f t="shared" ca="1" si="104"/>
        <v>-24441068.931508835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-24441068.931508835</v>
      </c>
      <c r="J1132" s="444">
        <f t="array" ref="J1132">IFERROR(INDEX('Retirement Calculator'!K:K,MATCH('Lorri 401b'!N1132,'Retirement Calculator'!A:A,0),0),0)</f>
        <v>20171.771259384055</v>
      </c>
      <c r="K1132" s="444">
        <f t="shared" ca="1" si="103"/>
        <v>-101921.83626153423</v>
      </c>
      <c r="L1132" s="444">
        <f t="shared" ca="1" si="104"/>
        <v>-24563162.539029751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-24563162.539029751</v>
      </c>
      <c r="J1133" s="444">
        <f t="array" ref="J1133">IFERROR(INDEX('Retirement Calculator'!K:K,MATCH('Lorri 401b'!N1133,'Retirement Calculator'!A:A,0),0),0)</f>
        <v>20171.771259384055</v>
      </c>
      <c r="K1133" s="444">
        <f t="shared" ca="1" si="103"/>
        <v>-102430.55962620472</v>
      </c>
      <c r="L1133" s="444">
        <f t="shared" ca="1" si="104"/>
        <v>-24685764.869915336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-24685764.869915336</v>
      </c>
      <c r="J1134" s="444">
        <f t="array" ref="J1134">IFERROR(INDEX('Retirement Calculator'!K:K,MATCH('Lorri 401b'!N1134,'Retirement Calculator'!A:A,0),0),0)</f>
        <v>20171.771259384055</v>
      </c>
      <c r="K1134" s="444">
        <f t="shared" ca="1" si="103"/>
        <v>-102941.40267156133</v>
      </c>
      <c r="L1134" s="444">
        <f t="shared" ca="1" si="104"/>
        <v>-24808878.043846279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-24808878.043846279</v>
      </c>
      <c r="J1135" s="444">
        <f t="array" ref="J1135">IFERROR(INDEX('Retirement Calculator'!K:K,MATCH('Lorri 401b'!N1135,'Retirement Calculator'!A:A,0),0),0)</f>
        <v>20171.771259384055</v>
      </c>
      <c r="K1135" s="444">
        <f t="shared" ca="1" si="103"/>
        <v>-103454.37422960692</v>
      </c>
      <c r="L1135" s="444">
        <f t="shared" ca="1" si="104"/>
        <v>-24932504.189335268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-24932504.189335268</v>
      </c>
      <c r="J1136" s="444">
        <f t="array" ref="J1136">IFERROR(INDEX('Retirement Calculator'!K:K,MATCH('Lorri 401b'!N1136,'Retirement Calculator'!A:A,0),0),0)</f>
        <v>20171.771259384055</v>
      </c>
      <c r="K1136" s="444">
        <f t="shared" ca="1" si="103"/>
        <v>-103969.48316914437</v>
      </c>
      <c r="L1136" s="444">
        <f t="shared" ca="1" si="104"/>
        <v>-25056645.443763796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-25056645.443763796</v>
      </c>
      <c r="J1137" s="444">
        <f t="array" ref="J1137">IFERROR(INDEX('Retirement Calculator'!K:K,MATCH('Lorri 401b'!N1137,'Retirement Calculator'!A:A,0),0),0)</f>
        <v>20171.771259384055</v>
      </c>
      <c r="K1137" s="444">
        <f t="shared" ca="1" si="103"/>
        <v>-104486.7383959299</v>
      </c>
      <c r="L1137" s="444">
        <f t="shared" ca="1" si="104"/>
        <v>-25181303.953419108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-25181303.953419108</v>
      </c>
      <c r="J1138" s="444">
        <f t="array" ref="J1138">IFERROR(INDEX('Retirement Calculator'!K:K,MATCH('Lorri 401b'!N1138,'Retirement Calculator'!A:A,0),0),0)</f>
        <v>20171.771259384055</v>
      </c>
      <c r="K1138" s="444">
        <f t="shared" ca="1" si="103"/>
        <v>-105006.14885282704</v>
      </c>
      <c r="L1138" s="444">
        <f t="shared" ca="1" si="104"/>
        <v>-25306481.873531319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-25306481.873531319</v>
      </c>
      <c r="J1139" s="444">
        <f t="array" ref="J1139">IFERROR(INDEX('Retirement Calculator'!K:K,MATCH('Lorri 401b'!N1139,'Retirement Calculator'!A:A,0),0),0)</f>
        <v>20171.771259384055</v>
      </c>
      <c r="K1139" s="444">
        <f t="shared" ca="1" si="103"/>
        <v>-105527.72351996125</v>
      </c>
      <c r="L1139" s="444">
        <f t="shared" ca="1" si="104"/>
        <v>-25432181.368310664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-25432181.368310664</v>
      </c>
      <c r="J1140" s="444">
        <f t="array" ref="J1140">IFERROR(INDEX('Retirement Calculator'!K:K,MATCH('Lorri 401b'!N1140,'Retirement Calculator'!A:A,0),0),0)</f>
        <v>20171.771259384055</v>
      </c>
      <c r="K1140" s="444">
        <f t="shared" ca="1" si="103"/>
        <v>-106051.4714148752</v>
      </c>
      <c r="L1140" s="444">
        <f t="shared" ca="1" si="104"/>
        <v>-25558404.610984921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-25558404.610984921</v>
      </c>
      <c r="J1141" s="444">
        <f t="array" ref="J1141">IFERROR(INDEX('Retirement Calculator'!K:K,MATCH('Lorri 401b'!N1141,'Retirement Calculator'!A:A,0),0),0)</f>
        <v>20171.771259384055</v>
      </c>
      <c r="K1141" s="444">
        <f t="shared" ca="1" si="103"/>
        <v>-106577.4015926846</v>
      </c>
      <c r="L1141" s="444">
        <f t="shared" ca="1" si="104"/>
        <v>-25685153.783836987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-25685153.783836987</v>
      </c>
      <c r="J1142" s="444">
        <f t="array" ref="J1142">IFERROR(INDEX('Retirement Calculator'!K:K,MATCH('Lorri 401b'!N1142,'Retirement Calculator'!A:A,0),0),0)</f>
        <v>20171.771259384055</v>
      </c>
      <c r="K1142" s="444">
        <f t="shared" ca="1" si="103"/>
        <v>-107105.52314623487</v>
      </c>
      <c r="L1142" s="444">
        <f t="shared" ca="1" si="104"/>
        <v>-25812431.078242604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-25812431.078242604</v>
      </c>
      <c r="J1143" s="444">
        <f t="array" ref="J1143">IFERROR(INDEX('Retirement Calculator'!K:K,MATCH('Lorri 401b'!N1143,'Retirement Calculator'!A:A,0),0),0)</f>
        <v>20171.771259384055</v>
      </c>
      <c r="K1143" s="444">
        <f t="shared" ca="1" si="103"/>
        <v>-107635.84520625828</v>
      </c>
      <c r="L1143" s="444">
        <f t="shared" ca="1" si="104"/>
        <v>-25940238.694708243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-25940238.694708243</v>
      </c>
      <c r="J1144" s="444">
        <f t="array" ref="J1144">IFERROR(INDEX('Retirement Calculator'!K:K,MATCH('Lorri 401b'!N1144,'Retirement Calculator'!A:A,0),0),0)</f>
        <v>20171.771259384055</v>
      </c>
      <c r="K1144" s="444">
        <f t="shared" ca="1" si="103"/>
        <v>-108168.37694153177</v>
      </c>
      <c r="L1144" s="444">
        <f t="shared" ca="1" si="104"/>
        <v>-26068578.842909157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-26068578.842909157</v>
      </c>
      <c r="J1145" s="444">
        <f t="array" ref="J1145">IFERROR(INDEX('Retirement Calculator'!K:K,MATCH('Lorri 401b'!N1145,'Retirement Calculator'!A:A,0),0),0)</f>
        <v>20171.771259384055</v>
      </c>
      <c r="K1145" s="444">
        <f t="shared" ca="1" si="103"/>
        <v>-108703.12755903558</v>
      </c>
      <c r="L1145" s="444">
        <f t="shared" ca="1" si="104"/>
        <v>-26197453.741727576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-26197453.741727576</v>
      </c>
      <c r="J1146" s="444">
        <f t="array" ref="J1146">IFERROR(INDEX('Retirement Calculator'!K:K,MATCH('Lorri 401b'!N1146,'Retirement Calculator'!A:A,0),0),0)</f>
        <v>20171.771259384055</v>
      </c>
      <c r="K1146" s="444">
        <f t="shared" ca="1" si="103"/>
        <v>-109240.10630411233</v>
      </c>
      <c r="L1146" s="444">
        <f t="shared" ca="1" si="104"/>
        <v>-26326865.619291071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-26326865.619291071</v>
      </c>
      <c r="J1147" s="444">
        <f t="array" ref="J1147">IFERROR(INDEX('Retirement Calculator'!K:K,MATCH('Lorri 401b'!N1147,'Retirement Calculator'!A:A,0),0),0)</f>
        <v>20171.771259384055</v>
      </c>
      <c r="K1147" s="444">
        <f t="shared" ca="1" si="103"/>
        <v>-109779.32246062689</v>
      </c>
      <c r="L1147" s="444">
        <f t="shared" ca="1" si="104"/>
        <v>-26456816.713011079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-26456816.713011079</v>
      </c>
      <c r="J1148" s="444">
        <f t="array" ref="J1148">IFERROR(INDEX('Retirement Calculator'!K:K,MATCH('Lorri 401b'!N1148,'Retirement Calculator'!A:A,0),0),0)</f>
        <v>20171.771259384055</v>
      </c>
      <c r="K1148" s="444">
        <f t="shared" ca="1" si="103"/>
        <v>-110320.78535112692</v>
      </c>
      <c r="L1148" s="444">
        <f t="shared" ca="1" si="104"/>
        <v>-26587309.269621588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-26587309.269621588</v>
      </c>
      <c r="J1149" s="444">
        <f t="array" ref="J1149">IFERROR(INDEX('Retirement Calculator'!K:K,MATCH('Lorri 401b'!N1149,'Retirement Calculator'!A:A,0),0),0)</f>
        <v>20171.771259384055</v>
      </c>
      <c r="K1149" s="444">
        <f t="shared" ca="1" si="103"/>
        <v>-110864.50433700402</v>
      </c>
      <c r="L1149" s="444">
        <f t="shared" ca="1" si="104"/>
        <v>-26718345.545217976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-26718345.545217976</v>
      </c>
      <c r="J1150" s="444">
        <f t="array" ref="J1150">IFERROR(INDEX('Retirement Calculator'!K:K,MATCH('Lorri 401b'!N1150,'Retirement Calculator'!A:A,0),0),0)</f>
        <v>20171.771259384055</v>
      </c>
      <c r="K1150" s="444">
        <f t="shared" ca="1" si="103"/>
        <v>-111410.48881865566</v>
      </c>
      <c r="L1150" s="444">
        <f t="shared" ca="1" si="104"/>
        <v>-26849927.805296015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-26849927.805296015</v>
      </c>
      <c r="J1151" s="444">
        <f t="array" ref="J1151">IFERROR(INDEX('Retirement Calculator'!K:K,MATCH('Lorri 401b'!N1151,'Retirement Calculator'!A:A,0),0),0)</f>
        <v>20171.771259384055</v>
      </c>
      <c r="K1151" s="444">
        <f t="shared" ca="1" si="103"/>
        <v>-111958.74823564751</v>
      </c>
      <c r="L1151" s="444">
        <f t="shared" ca="1" si="104"/>
        <v>-26982058.324791044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-26982058.324791044</v>
      </c>
      <c r="J1152" s="444">
        <f t="array" ref="J1152">IFERROR(INDEX('Retirement Calculator'!K:K,MATCH('Lorri 401b'!N1152,'Retirement Calculator'!A:A,0),0),0)</f>
        <v>20171.771259384055</v>
      </c>
      <c r="K1152" s="444">
        <f t="shared" ca="1" si="103"/>
        <v>-112509.29206687676</v>
      </c>
      <c r="L1152" s="444">
        <f t="shared" ca="1" si="104"/>
        <v>-27114739.388117302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-27114739.388117302</v>
      </c>
      <c r="J1153" s="444">
        <f t="array" ref="J1153">IFERROR(INDEX('Retirement Calculator'!K:K,MATCH('Lorri 401b'!N1153,'Retirement Calculator'!A:A,0),0),0)</f>
        <v>20171.771259384055</v>
      </c>
      <c r="K1153" s="444">
        <f t="shared" ca="1" si="103"/>
        <v>-113062.12983073619</v>
      </c>
      <c r="L1153" s="444">
        <f t="shared" ca="1" si="104"/>
        <v>-27247973.289207421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-27247973.289207421</v>
      </c>
      <c r="J1154" s="444">
        <f t="array" ref="J1154">IFERROR(INDEX('Retirement Calculator'!K:K,MATCH('Lorri 401b'!N1154,'Retirement Calculator'!A:A,0),0),0)</f>
        <v>20171.771259384055</v>
      </c>
      <c r="K1154" s="444">
        <f t="shared" ca="1" si="103"/>
        <v>-113617.27108527836</v>
      </c>
      <c r="L1154" s="444">
        <f t="shared" ca="1" si="104"/>
        <v>-27381762.331552081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-27381762.331552081</v>
      </c>
      <c r="J1155" s="444">
        <f t="array" ref="J1155">IFERROR(INDEX('Retirement Calculator'!K:K,MATCH('Lorri 401b'!N1155,'Retirement Calculator'!A:A,0),0),0)</f>
        <v>20171.771259384055</v>
      </c>
      <c r="K1155" s="444">
        <f t="shared" ca="1" si="103"/>
        <v>-114174.72542838109</v>
      </c>
      <c r="L1155" s="444">
        <f t="shared" ca="1" si="104"/>
        <v>-27516108.828239843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-27516108.828239843</v>
      </c>
      <c r="J1156" s="444">
        <f t="array" ref="J1156">IFERROR(INDEX('Retirement Calculator'!K:K,MATCH('Lorri 401b'!N1156,'Retirement Calculator'!A:A,0),0),0)</f>
        <v>20171.771259384055</v>
      </c>
      <c r="K1156" s="444">
        <f t="shared" ca="1" si="103"/>
        <v>-114734.50249791343</v>
      </c>
      <c r="L1156" s="444">
        <f t="shared" ca="1" si="104"/>
        <v>-27651015.101997141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-27651015.101997141</v>
      </c>
      <c r="J1157" s="444">
        <f t="array" ref="J1157">IFERROR(INDEX('Retirement Calculator'!K:K,MATCH('Lorri 401b'!N1157,'Retirement Calculator'!A:A,0),0),0)</f>
        <v>20171.771259384055</v>
      </c>
      <c r="K1157" s="444">
        <f t="shared" ca="1" si="103"/>
        <v>-115296.61197190218</v>
      </c>
      <c r="L1157" s="444">
        <f t="shared" ca="1" si="104"/>
        <v>-27786483.485228427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-27786483.485228427</v>
      </c>
      <c r="J1158" s="444">
        <f t="array" ref="J1158">IFERROR(INDEX('Retirement Calculator'!K:K,MATCH('Lorri 401b'!N1158,'Retirement Calculator'!A:A,0),0),0)</f>
        <v>20171.771259384055</v>
      </c>
      <c r="K1158" s="444">
        <f t="shared" ca="1" si="103"/>
        <v>-115861.0635686992</v>
      </c>
      <c r="L1158" s="444">
        <f t="shared" ca="1" si="104"/>
        <v>-27922516.320056509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-27922516.320056509</v>
      </c>
      <c r="J1159" s="444">
        <f t="array" ref="J1159">IFERROR(INDEX('Retirement Calculator'!K:K,MATCH('Lorri 401b'!N1159,'Retirement Calculator'!A:A,0),0),0)</f>
        <v>20171.771259384055</v>
      </c>
      <c r="K1159" s="444">
        <f t="shared" ca="1" si="103"/>
        <v>-116427.86704714954</v>
      </c>
      <c r="L1159" s="444">
        <f t="shared" ca="1" si="104"/>
        <v>-28059115.958363041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-28059115.958363041</v>
      </c>
      <c r="J1160" s="444">
        <f t="array" ref="J1160">IFERROR(INDEX('Retirement Calculator'!K:K,MATCH('Lorri 401b'!N1160,'Retirement Calculator'!A:A,0),0),0)</f>
        <v>20171.771259384055</v>
      </c>
      <c r="K1160" s="444">
        <f t="shared" ca="1" si="103"/>
        <v>-116997.03220676009</v>
      </c>
      <c r="L1160" s="444">
        <f t="shared" ca="1" si="104"/>
        <v>-28196284.761829183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-28196284.761829183</v>
      </c>
      <c r="J1161" s="444">
        <f t="array" ref="J1161">IFERROR(INDEX('Retirement Calculator'!K:K,MATCH('Lorri 401b'!N1161,'Retirement Calculator'!A:A,0),0),0)</f>
        <v>20171.771259384055</v>
      </c>
      <c r="K1161" s="444">
        <f t="shared" ca="1" si="103"/>
        <v>-117568.56888786903</v>
      </c>
      <c r="L1161" s="444">
        <f t="shared" ca="1" si="104"/>
        <v>-28334025.101976436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-28334025.101976436</v>
      </c>
      <c r="J1162" s="444">
        <f t="array" ref="J1162">IFERROR(INDEX('Retirement Calculator'!K:K,MATCH('Lorri 401b'!N1162,'Retirement Calculator'!A:A,0),0),0)</f>
        <v>20171.771259384055</v>
      </c>
      <c r="K1162" s="444">
        <f t="shared" ca="1" si="103"/>
        <v>-118142.48697181592</v>
      </c>
      <c r="L1162" s="444">
        <f t="shared" ca="1" si="104"/>
        <v>-28472339.360207632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-28472339.360207632</v>
      </c>
      <c r="J1163" s="444">
        <f t="array" ref="J1163">IFERROR(INDEX('Retirement Calculator'!K:K,MATCH('Lorri 401b'!N1163,'Retirement Calculator'!A:A,0),0),0)</f>
        <v>20171.771259384055</v>
      </c>
      <c r="K1163" s="444">
        <f t="shared" ca="1" si="103"/>
        <v>-118718.79638111255</v>
      </c>
      <c r="L1163" s="444">
        <f t="shared" ca="1" si="104"/>
        <v>-28611229.927848127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-28611229.927848127</v>
      </c>
      <c r="J1164" s="444">
        <f t="array" ref="J1164">IFERROR(INDEX('Retirement Calculator'!K:K,MATCH('Lorri 401b'!N1164,'Retirement Calculator'!A:A,0),0),0)</f>
        <v>20171.771259384055</v>
      </c>
      <c r="K1164" s="444">
        <f t="shared" ca="1" si="103"/>
        <v>-119297.50707961462</v>
      </c>
      <c r="L1164" s="444">
        <f t="shared" ca="1" si="104"/>
        <v>-28750699.206187125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-28750699.206187125</v>
      </c>
      <c r="J1165" s="444">
        <f t="array" ref="J1165">IFERROR(INDEX('Retirement Calculator'!K:K,MATCH('Lorri 401b'!N1165,'Retirement Calculator'!A:A,0),0),0)</f>
        <v>20171.771259384055</v>
      </c>
      <c r="K1165" s="444">
        <f t="shared" ca="1" si="103"/>
        <v>-119878.62907269377</v>
      </c>
      <c r="L1165" s="444">
        <f t="shared" ca="1" si="104"/>
        <v>-28890749.6065192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-28890749.6065192</v>
      </c>
      <c r="J1166" s="444">
        <f t="array" ref="J1166">IFERROR(INDEX('Retirement Calculator'!K:K,MATCH('Lorri 401b'!N1166,'Retirement Calculator'!A:A,0),0),0)</f>
        <v>20171.771259384055</v>
      </c>
      <c r="K1166" s="444">
        <f t="shared" ca="1" si="103"/>
        <v>-120462.17240741076</v>
      </c>
      <c r="L1166" s="444">
        <f t="shared" ca="1" si="104"/>
        <v>-29031383.550185993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-29031383.550185993</v>
      </c>
      <c r="J1167" s="444">
        <f t="array" ref="J1167">IFERROR(INDEX('Retirement Calculator'!K:K,MATCH('Lorri 401b'!N1167,'Retirement Calculator'!A:A,0),0),0)</f>
        <v>20171.771259384055</v>
      </c>
      <c r="K1167" s="444">
        <f t="shared" ca="1" si="103"/>
        <v>-121048.14717268904</v>
      </c>
      <c r="L1167" s="444">
        <f t="shared" ca="1" si="104"/>
        <v>-29172603.468618065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-29172603.468618065</v>
      </c>
      <c r="J1168" s="444">
        <f t="array" ref="J1168">IFERROR(INDEX('Retirement Calculator'!K:K,MATCH('Lorri 401b'!N1168,'Retirement Calculator'!A:A,0),0),0)</f>
        <v>20171.771259384055</v>
      </c>
      <c r="K1168" s="444">
        <f t="shared" ca="1" si="103"/>
        <v>-121636.56349948935</v>
      </c>
      <c r="L1168" s="444">
        <f t="shared" ca="1" si="104"/>
        <v>-29314411.803376935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-29314411.803376935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-122143.38251407054</v>
      </c>
      <c r="L1169" s="444">
        <f t="shared" ca="1" si="104"/>
        <v>-29436555.185891006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-29436555.185891006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-122652.31327454584</v>
      </c>
      <c r="L1170" s="444">
        <f t="shared" ca="1" si="104"/>
        <v>-29559207.499165554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-29559207.499165554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-123163.36457985645</v>
      </c>
      <c r="L1171" s="444">
        <f t="shared" ca="1" si="104"/>
        <v>-29682370.86374541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-29682370.86374541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-123676.54526560588</v>
      </c>
      <c r="L1172" s="444">
        <f t="shared" ca="1" si="104"/>
        <v>-29806047.409011018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-29806047.409011018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-124191.86420421257</v>
      </c>
      <c r="L1173" s="444">
        <f t="shared" ca="1" si="104"/>
        <v>-29930239.273215231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-29930239.273215231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-124709.33030506347</v>
      </c>
      <c r="L1174" s="444">
        <f t="shared" ca="1" si="104"/>
        <v>-30054948.603520293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-30054948.603520293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-125228.95251466788</v>
      </c>
      <c r="L1175" s="444">
        <f t="shared" ca="1" si="104"/>
        <v>-30180177.55603496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-30180177.55603496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-125750.73981681233</v>
      </c>
      <c r="L1176" s="444">
        <f t="shared" ca="1" si="104"/>
        <v>-30305928.295851771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-30305928.295851771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-126274.7012327157</v>
      </c>
      <c r="L1177" s="444">
        <f t="shared" ca="1" si="104"/>
        <v>-30432202.997084487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-30432202.997084487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-126800.84582118537</v>
      </c>
      <c r="L1178" s="444">
        <f t="shared" ca="1" si="104"/>
        <v>-30559003.842905674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-30559003.842905674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-127329.18267877364</v>
      </c>
      <c r="L1179" s="444">
        <f t="shared" ca="1" si="104"/>
        <v>-30686333.025584448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-30686333.025584448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-127859.72093993521</v>
      </c>
      <c r="L1180" s="444">
        <f t="shared" ca="1" si="104"/>
        <v>-30814192.746524382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-30814192.746524382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-128392.46977718493</v>
      </c>
      <c r="L1181" s="444">
        <f t="shared" ca="1" si="104"/>
        <v>-30942585.216301568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-30942585.216301568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-128927.43840125653</v>
      </c>
      <c r="L1182" s="444">
        <f t="shared" ca="1" si="104"/>
        <v>-31071512.654702824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-31071512.654702824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-129464.63606126176</v>
      </c>
      <c r="L1183" s="444">
        <f t="shared" ca="1" si="104"/>
        <v>-31200977.290764086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-31200977.290764086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-130004.07204485036</v>
      </c>
      <c r="L1184" s="444">
        <f t="shared" ca="1" si="104"/>
        <v>-31330981.362808935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-31330981.362808935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-130545.75567837058</v>
      </c>
      <c r="L1185" s="444">
        <f t="shared" ca="1" si="104"/>
        <v>-31461527.118487306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-31461527.118487306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-131089.69632703043</v>
      </c>
      <c r="L1186" s="444">
        <f t="shared" ca="1" si="104"/>
        <v>-31592616.814814337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-31592616.814814337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-131635.90339505972</v>
      </c>
      <c r="L1187" s="444">
        <f t="shared" ca="1" si="104"/>
        <v>-31724252.718209397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-31724252.718209397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-132184.38632587247</v>
      </c>
      <c r="L1188" s="444">
        <f t="shared" ca="1" si="104"/>
        <v>-31856437.10453527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-31856437.10453527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-132735.15460223026</v>
      </c>
      <c r="L1189" s="444">
        <f t="shared" ca="1" si="104"/>
        <v>-31989172.2591375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-31989172.2591375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-133288.21774640624</v>
      </c>
      <c r="L1190" s="444">
        <f t="shared" ca="1" si="104"/>
        <v>-32122460.476883907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-32122460.476883907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-133843.58532034961</v>
      </c>
      <c r="L1191" s="444">
        <f t="shared" ca="1" si="104"/>
        <v>-32256304.062204257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-32256304.062204257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-134401.26692585106</v>
      </c>
      <c r="L1192" s="444">
        <f t="shared" ca="1" si="104"/>
        <v>-32390705.329130109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-32390705.329130109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-134961.27220470877</v>
      </c>
      <c r="L1193" s="444">
        <f t="shared" ca="1" si="104"/>
        <v>-32525666.601334818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-32525666.601334818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-135523.61083889505</v>
      </c>
      <c r="L1194" s="444">
        <f t="shared" ca="1" si="104"/>
        <v>-32661190.212173712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-32661190.212173712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-136088.2925507238</v>
      </c>
      <c r="L1195" s="444">
        <f t="shared" ca="1" si="104"/>
        <v>-32797278.504724436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-32797278.504724436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-136655.3271030185</v>
      </c>
      <c r="L1196" s="444">
        <f t="shared" ca="1" si="104"/>
        <v>-32933933.831827454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-32933933.831827454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-137224.72429928105</v>
      </c>
      <c r="L1197" s="444">
        <f t="shared" ca="1" si="104"/>
        <v>-33071158.556126736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-33071158.556126736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-137796.49398386141</v>
      </c>
      <c r="L1198" s="444">
        <f t="shared" ca="1" si="104"/>
        <v>-33208955.050110597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-33208955.050110597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-138370.64604212748</v>
      </c>
      <c r="L1199" s="444">
        <f t="shared" ca="1" si="104"/>
        <v>-33347325.696152724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-33347325.696152724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-138947.19040063635</v>
      </c>
      <c r="L1200" s="444">
        <f t="shared" ca="1" si="104"/>
        <v>-33486272.886553362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-33486272.886553362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-139526.13702730567</v>
      </c>
      <c r="L1201" s="444">
        <f t="shared" ca="1" si="104"/>
        <v>-33625799.02358067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-33625799.02358067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-140107.49593158613</v>
      </c>
      <c r="L1202" s="444">
        <f t="shared" ca="1" si="104"/>
        <v>-33765906.519512258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-33765906.519512258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-140691.2771646344</v>
      </c>
      <c r="L1203" s="444">
        <f t="shared" ca="1" si="104"/>
        <v>-33906597.796676897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-33906597.796676897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-141277.49081948708</v>
      </c>
      <c r="L1204" s="444">
        <f t="shared" ca="1" si="104"/>
        <v>-34047875.287496381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-34047875.287496381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-141866.14703123493</v>
      </c>
      <c r="L1205" s="444">
        <f t="shared" ca="1" si="104"/>
        <v>-34189741.434527613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-34189741.434527613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-142457.25597719839</v>
      </c>
      <c r="L1206" s="444">
        <f t="shared" ca="1" si="104"/>
        <v>-34332198.690504812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-34332198.690504812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-143050.82787710338</v>
      </c>
      <c r="L1207" s="444">
        <f t="shared" ca="1" si="104"/>
        <v>-34475249.518381916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-34475249.518381916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-143646.87299325797</v>
      </c>
      <c r="L1208" s="444">
        <f t="shared" ca="1" si="104"/>
        <v>-34618896.391375177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-34618896.391375177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-144245.4016307299</v>
      </c>
      <c r="L1209" s="444">
        <f t="shared" ca="1" si="104"/>
        <v>-34763141.793005906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-34763141.793005906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-144846.42413752462</v>
      </c>
      <c r="L1210" s="444">
        <f t="shared" ca="1" si="104"/>
        <v>-34907988.217143431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-34907988.217143431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-145449.95090476429</v>
      </c>
      <c r="L1211" s="444">
        <f t="shared" ca="1" si="104"/>
        <v>-35053438.168048196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-35053438.168048196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-146055.99236686749</v>
      </c>
      <c r="L1212" s="444">
        <f t="shared" ca="1" si="104"/>
        <v>-35199494.160415061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-35199494.160415061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-146664.55900172942</v>
      </c>
      <c r="L1213" s="444">
        <f t="shared" ca="1" si="104"/>
        <v>-35346158.71941679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-35346158.71941679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-147275.6613309033</v>
      </c>
      <c r="L1214" s="444">
        <f t="shared" ca="1" si="104"/>
        <v>-35493434.380747691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-35493434.380747691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-147889.30991978204</v>
      </c>
      <c r="L1215" s="444">
        <f t="shared" ca="1" si="104"/>
        <v>-35641323.690667473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-35641323.690667473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-148505.51537778112</v>
      </c>
      <c r="L1216" s="444">
        <f t="shared" ca="1" si="104"/>
        <v>-35789829.206045255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-35789829.206045255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-149124.28835852188</v>
      </c>
      <c r="L1217" s="444">
        <f t="shared" ca="1" si="104"/>
        <v>-35938953.49440378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-35938953.49440378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-149745.63956001576</v>
      </c>
      <c r="L1218" s="444">
        <f t="shared" ca="1" si="104"/>
        <v>-36088699.133963794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-36088699.133963794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-150369.57972484914</v>
      </c>
      <c r="L1219" s="444">
        <f t="shared" ca="1" si="104"/>
        <v>-36239068.713688642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-36239068.713688642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-150996.11964036935</v>
      </c>
      <c r="L1220" s="444">
        <f t="shared" ca="1" si="104"/>
        <v>-36390064.833329014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-36390064.833329014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-151625.2701388709</v>
      </c>
      <c r="L1221" s="444">
        <f t="shared" ca="1" si="104"/>
        <v>-36541690.103467882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-36541690.103467882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-152257.04209778283</v>
      </c>
      <c r="L1222" s="444">
        <f t="shared" ca="1" si="104"/>
        <v>-36693947.145565666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-36693947.145565666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-152891.44643985695</v>
      </c>
      <c r="L1223" s="444">
        <f t="shared" ca="1" si="104"/>
        <v>-36846838.592005521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-36846838.592005521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-153528.49413335635</v>
      </c>
      <c r="L1224" s="444">
        <f t="shared" ca="1" si="104"/>
        <v>-37000367.086138874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-37000367.086138874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-154168.19619224532</v>
      </c>
      <c r="L1225" s="444">
        <f t="shared" ca="1" si="104"/>
        <v>-37154535.282331116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-37154535.282331116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-154810.56367637965</v>
      </c>
      <c r="L1226" s="444">
        <f t="shared" ca="1" si="104"/>
        <v>-37309345.846007496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-37309345.846007496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-155455.60769169789</v>
      </c>
      <c r="L1227" s="444">
        <f t="shared" ca="1" si="104"/>
        <v>-37464801.453699194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-37464801.453699194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-156103.33939041331</v>
      </c>
      <c r="L1228" s="444">
        <f t="shared" ca="1" si="104"/>
        <v>-37620904.793089606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-37620904.793089606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-156753.7699712067</v>
      </c>
      <c r="L1229" s="444">
        <f t="shared" ca="1" si="104"/>
        <v>-37777658.563060813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-37777658.563060813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-157406.91067942005</v>
      </c>
      <c r="L1230" s="444">
        <f t="shared" ca="1" si="104"/>
        <v>-37935065.473740235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-37935065.473740235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-158062.77280725096</v>
      </c>
      <c r="L1231" s="444">
        <f t="shared" ca="1" si="104"/>
        <v>-38093128.246547483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-38093128.246547483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-158721.36769394783</v>
      </c>
      <c r="L1232" s="444">
        <f t="shared" ca="1" si="104"/>
        <v>-38251849.614241429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-38251849.614241429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-159382.70672600594</v>
      </c>
      <c r="L1233" s="444">
        <f t="shared" ca="1" si="104"/>
        <v>-38411232.320967436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-38411232.320967436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-160046.8013373643</v>
      </c>
      <c r="L1234" s="444">
        <f t="shared" ca="1" si="104"/>
        <v>-38571279.122304797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-38571279.122304797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-160713.66300960333</v>
      </c>
      <c r="L1235" s="444">
        <f t="shared" ca="1" si="104"/>
        <v>-38731992.785314403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-38731992.785314403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-161383.30327214336</v>
      </c>
      <c r="L1236" s="444">
        <f t="shared" ca="1" si="104"/>
        <v>-38893376.088586546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-38893376.088586546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-162055.73370244395</v>
      </c>
      <c r="L1237" s="444">
        <f t="shared" ca="1" si="104"/>
        <v>-39055431.82228899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-39055431.82228899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-162730.96592620411</v>
      </c>
      <c r="L1238" s="444">
        <f t="shared" ca="1" si="104"/>
        <v>-39218162.788215198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-39218162.788215198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-163409.01161756332</v>
      </c>
      <c r="L1239" s="444">
        <f t="shared" ca="1" si="104"/>
        <v>-39381571.799832761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-39381571.799832761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-164089.88249930317</v>
      </c>
      <c r="L1240" s="444">
        <f t="shared" ca="1" si="104"/>
        <v>-39545661.682332061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-39545661.682332061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-164773.59034305025</v>
      </c>
      <c r="L1241" s="444">
        <f t="shared" ca="1" si="104"/>
        <v>-39710435.272675112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-39710435.272675112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-165460.14696947963</v>
      </c>
      <c r="L1242" s="444">
        <f t="shared" ca="1" si="104"/>
        <v>-39875895.419644594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-39875895.419644594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-166149.56424851913</v>
      </c>
      <c r="L1243" s="444">
        <f t="shared" ca="1" si="104"/>
        <v>-40042044.983893111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-40042044.983893111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-166841.85409955462</v>
      </c>
      <c r="L1244" s="444">
        <f t="shared" ca="1" si="104"/>
        <v>-40208886.837992668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-40208886.837992668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-167537.02849163613</v>
      </c>
      <c r="L1245" s="444">
        <f t="shared" ca="1" si="104"/>
        <v>-40376423.866484307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-40376423.866484307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-168235.09944368462</v>
      </c>
      <c r="L1246" s="444">
        <f t="shared" ca="1" si="104"/>
        <v>-40544658.965927988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-40544658.965927988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-168936.07902469995</v>
      </c>
      <c r="L1247" s="444">
        <f t="shared" ca="1" si="104"/>
        <v>-40713595.044952691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-40713595.044952691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-169639.97935396954</v>
      </c>
      <c r="L1248" s="444">
        <f t="shared" ca="1" si="104"/>
        <v>-40883235.024306662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-40883235.024306662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-170346.81260127775</v>
      </c>
      <c r="L1249" s="444">
        <f t="shared" ca="1" si="104"/>
        <v>-41053581.836907938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-41053581.836907938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-171056.59098711642</v>
      </c>
      <c r="L1250" s="444">
        <f t="shared" ca="1" si="104"/>
        <v>-41224638.427895054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-41224638.427895054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-171769.32678289607</v>
      </c>
      <c r="L1251" s="444">
        <f t="shared" ca="1" si="104"/>
        <v>-41396407.754677951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-41396407.754677951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-172485.03231115814</v>
      </c>
      <c r="L1252" s="444">
        <f t="shared" ca="1" si="104"/>
        <v>-41568892.786989108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-41568892.786989108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-173203.71994578795</v>
      </c>
      <c r="L1253" s="444">
        <f t="shared" ca="1" si="104"/>
        <v>-41742096.506934896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-41742096.506934896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-173925.40211222874</v>
      </c>
      <c r="L1254" s="444">
        <f t="shared" ca="1" si="104"/>
        <v>-41916021.909047127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-41916021.909047127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-174650.09128769636</v>
      </c>
      <c r="L1255" s="444">
        <f t="shared" ca="1" si="104"/>
        <v>-42090672.000334822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-42090672.000334822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-175377.80000139508</v>
      </c>
      <c r="L1256" s="444">
        <f t="shared" ca="1" si="104"/>
        <v>-42266049.800336219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-42266049.800336219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-176108.54083473425</v>
      </c>
      <c r="L1257" s="444">
        <f t="shared" ca="1" si="104"/>
        <v>-42442158.341170952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-42442158.341170952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-176842.32642154564</v>
      </c>
      <c r="L1258" s="444">
        <f t="shared" ca="1" si="104"/>
        <v>-42619000.667592496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-42619000.667592496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-177579.16944830207</v>
      </c>
      <c r="L1259" s="444">
        <f t="shared" ca="1" si="104"/>
        <v>-42796579.837040797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-42796579.837040797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-178319.08265433664</v>
      </c>
      <c r="L1260" s="444">
        <f t="shared" ca="1" si="104"/>
        <v>-42974898.919695131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-42974898.919695131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-179062.07883206304</v>
      </c>
      <c r="L1261" s="444">
        <f t="shared" ca="1" si="104"/>
        <v>-43153960.998527192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-43153960.998527192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-179808.17082719662</v>
      </c>
      <c r="L1262" s="444">
        <f t="shared" ca="1" si="104"/>
        <v>-43333769.169354387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-43333769.169354387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-180557.37153897661</v>
      </c>
      <c r="L1263" s="444">
        <f t="shared" ca="1" si="104"/>
        <v>-43514326.540893361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-43514326.540893361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-181309.69392038899</v>
      </c>
      <c r="L1264" s="444">
        <f t="shared" ca="1" si="104"/>
        <v>-43695636.23481375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-43695636.23481375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-182065.15097839062</v>
      </c>
      <c r="L1265" s="444">
        <f t="shared" ca="1" si="104"/>
        <v>-43877701.385792144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-43877701.385792144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-182823.75577413393</v>
      </c>
      <c r="L1266" s="444">
        <f t="shared" ca="1" si="104"/>
        <v>-44060525.141566277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-44060525.141566277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-183585.52142319281</v>
      </c>
      <c r="L1267" s="444">
        <f t="shared" ca="1" si="104"/>
        <v>-44244110.662989467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-44244110.662989467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-184350.46109578945</v>
      </c>
      <c r="L1268" s="444">
        <f t="shared" ca="1" si="104"/>
        <v>-44428461.124085255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-44428461.124085255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-185118.58801702189</v>
      </c>
      <c r="L1269" s="444">
        <f t="shared" ca="1" si="104"/>
        <v>-44613579.712102279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-44613579.712102279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-185889.91546709283</v>
      </c>
      <c r="L1270" s="444">
        <f t="shared" ca="1" si="104"/>
        <v>-44799469.62756937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-44799469.62756937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-186664.45678153905</v>
      </c>
      <c r="L1271" s="444">
        <f t="shared" ca="1" si="104"/>
        <v>-44986134.084350906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-44986134.084350906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-187442.22535146211</v>
      </c>
      <c r="L1272" s="444">
        <f t="shared" ca="1" si="104"/>
        <v>-45173576.309702367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-45173576.309702367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-188223.23462375987</v>
      </c>
      <c r="L1273" s="444">
        <f t="shared" ca="1" si="104"/>
        <v>-45361799.544326127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-45361799.544326127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-189007.49810135885</v>
      </c>
      <c r="L1274" s="444">
        <f t="shared" ca="1" si="104"/>
        <v>-45550807.042427488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-45550807.042427488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-189795.02934344785</v>
      </c>
      <c r="L1275" s="444">
        <f t="shared" ca="1" si="104"/>
        <v>-45740602.071770936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-45740602.071770936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-190585.84196571223</v>
      </c>
      <c r="L1276" s="444">
        <f t="shared" ca="1" si="104"/>
        <v>-45931187.913736649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-45931187.913736649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-191379.94964056936</v>
      </c>
      <c r="L1277" s="444">
        <f t="shared" ca="1" si="104"/>
        <v>-46122567.863377221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-46122567.863377221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-192177.36609740509</v>
      </c>
      <c r="L1278" s="444">
        <f t="shared" ca="1" si="104"/>
        <v>-46314745.229474626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-46314745.229474626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-192978.10512281093</v>
      </c>
      <c r="L1279" s="444">
        <f t="shared" ca="1" si="104"/>
        <v>-46507723.334597439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-46507723.334597439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-193782.18056082266</v>
      </c>
      <c r="L1280" s="444">
        <f t="shared" ca="1" si="104"/>
        <v>-46701505.515158258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-46701505.515158258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-194589.6063131594</v>
      </c>
      <c r="L1281" s="444">
        <f t="shared" ca="1" si="104"/>
        <v>-46896095.12147142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-46896095.12147142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-195400.39633946423</v>
      </c>
      <c r="L1282" s="444">
        <f t="shared" ca="1" si="104"/>
        <v>-47091495.517810881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-47091495.517810881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-196214.56465754533</v>
      </c>
      <c r="L1283" s="444">
        <f t="shared" ref="L1283:L1537" ca="1" si="109">I1283-J1283+K1283</f>
        <v>-47287710.082468428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-47287710.082468428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-197032.12534361845</v>
      </c>
      <c r="L1284" s="444">
        <f t="shared" ca="1" si="109"/>
        <v>-47484742.207812048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-47484742.207812048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-197853.09253255019</v>
      </c>
      <c r="L1285" s="444">
        <f t="shared" ca="1" si="109"/>
        <v>-47682595.300344601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-47682595.300344601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-198677.4804181025</v>
      </c>
      <c r="L1286" s="444">
        <f t="shared" ca="1" si="109"/>
        <v>-47881272.780762702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-47881272.780762702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-199505.30325317793</v>
      </c>
      <c r="L1287" s="444">
        <f t="shared" ca="1" si="109"/>
        <v>-48080778.084015884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-48080778.084015884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-200336.57535006618</v>
      </c>
      <c r="L1288" s="444">
        <f t="shared" ca="1" si="109"/>
        <v>-48281114.659365952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-48281114.659365952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-201171.31108069146</v>
      </c>
      <c r="L1289" s="444">
        <f t="shared" ca="1" si="109"/>
        <v>-48482285.970446646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-48482285.970446646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-202009.52487686102</v>
      </c>
      <c r="L1290" s="444">
        <f t="shared" ca="1" si="109"/>
        <v>-48684295.495323509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-48684295.495323509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-202851.23123051462</v>
      </c>
      <c r="L1291" s="444">
        <f t="shared" ca="1" si="109"/>
        <v>-48887146.726554021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-48887146.726554021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-203696.44469397509</v>
      </c>
      <c r="L1292" s="444">
        <f t="shared" ca="1" si="109"/>
        <v>-49090843.171247996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-49090843.171247996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-204545.17988019998</v>
      </c>
      <c r="L1293" s="444">
        <f t="shared" ca="1" si="109"/>
        <v>-49295388.351128198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-49295388.351128198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-205397.45146303414</v>
      </c>
      <c r="L1294" s="444">
        <f t="shared" ca="1" si="109"/>
        <v>-49500785.802591234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-49500785.802591234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-206253.27417746346</v>
      </c>
      <c r="L1295" s="444">
        <f t="shared" ca="1" si="109"/>
        <v>-49707039.076768696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-49707039.076768696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-207112.66281986955</v>
      </c>
      <c r="L1296" s="444">
        <f t="shared" ca="1" si="109"/>
        <v>-49914151.739588566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-49914151.739588566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-207975.63224828569</v>
      </c>
      <c r="L1297" s="444">
        <f t="shared" ca="1" si="109"/>
        <v>-50122127.371836849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-50122127.371836849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-208842.19738265354</v>
      </c>
      <c r="L1298" s="444">
        <f t="shared" ca="1" si="109"/>
        <v>-50330969.5692195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-50330969.5692195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-209712.37320508124</v>
      </c>
      <c r="L1299" s="444">
        <f t="shared" ca="1" si="109"/>
        <v>-50540681.94242458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-50540681.94242458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-210586.17476010241</v>
      </c>
      <c r="L1300" s="444">
        <f t="shared" ca="1" si="109"/>
        <v>-50751268.117184684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-50751268.117184684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-211463.61715493619</v>
      </c>
      <c r="L1301" s="444">
        <f t="shared" ca="1" si="109"/>
        <v>-50962731.734339617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-50962731.734339617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-212344.71555974841</v>
      </c>
      <c r="L1302" s="444">
        <f t="shared" ca="1" si="109"/>
        <v>-51175076.449899368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-51175076.449899368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-213229.48520791403</v>
      </c>
      <c r="L1303" s="444">
        <f t="shared" ca="1" si="109"/>
        <v>-51388305.935107283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-51388305.935107283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-214117.94139628034</v>
      </c>
      <c r="L1304" s="444">
        <f t="shared" ca="1" si="109"/>
        <v>-51602423.876503564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-51602423.876503564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-215010.09948543151</v>
      </c>
      <c r="L1305" s="444">
        <f t="shared" ca="1" si="109"/>
        <v>-51817433.975988999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-51817433.975988999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-215905.97489995416</v>
      </c>
      <c r="L1306" s="444">
        <f t="shared" ca="1" si="109"/>
        <v>-52033339.950888954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-52033339.950888954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-216805.58312870396</v>
      </c>
      <c r="L1307" s="444">
        <f t="shared" ca="1" si="109"/>
        <v>-52250145.53401766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-52250145.53401766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-217708.93972507358</v>
      </c>
      <c r="L1308" s="444">
        <f t="shared" ca="1" si="109"/>
        <v>-52467854.473742731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-52467854.473742731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-218616.06030726142</v>
      </c>
      <c r="L1309" s="444">
        <f t="shared" ca="1" si="109"/>
        <v>-52686470.534049995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-52686470.534049995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-219526.96055854164</v>
      </c>
      <c r="L1310" s="444">
        <f t="shared" ca="1" si="109"/>
        <v>-52905997.494608536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-52905997.494608536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-220441.65622753554</v>
      </c>
      <c r="L1311" s="444">
        <f t="shared" ca="1" si="109"/>
        <v>-53126439.150836073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-53126439.150836073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-221360.16312848363</v>
      </c>
      <c r="L1312" s="444">
        <f t="shared" ca="1" si="109"/>
        <v>-53347799.313964553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-53347799.313964553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-222282.49714151898</v>
      </c>
      <c r="L1313" s="444">
        <f t="shared" ca="1" si="109"/>
        <v>-53570081.811106071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-53570081.811106071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-223208.67421294196</v>
      </c>
      <c r="L1314" s="444">
        <f t="shared" ca="1" si="109"/>
        <v>-53793290.485319011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-53793290.485319011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-224138.71035549589</v>
      </c>
      <c r="L1315" s="444">
        <f t="shared" ca="1" si="109"/>
        <v>-54017429.195674509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-54017429.195674509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-225072.62164864378</v>
      </c>
      <c r="L1316" s="444">
        <f t="shared" ca="1" si="109"/>
        <v>-54242501.817323156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-54242501.817323156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-226010.42423884652</v>
      </c>
      <c r="L1317" s="444">
        <f t="shared" ca="1" si="109"/>
        <v>-54468512.241562001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-54468512.241562001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-226952.13433984169</v>
      </c>
      <c r="L1318" s="444">
        <f t="shared" ca="1" si="109"/>
        <v>-54695464.375901841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-54695464.375901841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-227897.76823292434</v>
      </c>
      <c r="L1319" s="444">
        <f t="shared" ca="1" si="109"/>
        <v>-54923362.144134767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-54923362.144134767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-228847.3422672282</v>
      </c>
      <c r="L1320" s="444">
        <f t="shared" ca="1" si="109"/>
        <v>-55152209.486401998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-55152209.486401998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-229800.87286000833</v>
      </c>
      <c r="L1321" s="444">
        <f t="shared" ca="1" si="109"/>
        <v>-55382010.359262004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-55382010.359262004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-230758.37649692502</v>
      </c>
      <c r="L1322" s="444">
        <f t="shared" ca="1" si="109"/>
        <v>-55612768.73575893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-55612768.73575893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-231719.86973232887</v>
      </c>
      <c r="L1323" s="444">
        <f t="shared" ca="1" si="109"/>
        <v>-55844488.605491258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-55844488.605491258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-232685.36918954691</v>
      </c>
      <c r="L1324" s="444">
        <f t="shared" ca="1" si="109"/>
        <v>-56077173.974680804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-56077173.974680804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-233654.89156117005</v>
      </c>
      <c r="L1325" s="444">
        <f t="shared" ca="1" si="109"/>
        <v>-56310828.866241977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-56310828.866241977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-234628.45360934161</v>
      </c>
      <c r="L1326" s="444">
        <f t="shared" ca="1" si="109"/>
        <v>-56545457.319851317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-56545457.319851317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-235606.07216604715</v>
      </c>
      <c r="L1327" s="444">
        <f t="shared" ca="1" si="109"/>
        <v>-56781063.392017365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-56781063.392017365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-236587.76413340564</v>
      </c>
      <c r="L1328" s="444">
        <f t="shared" ca="1" si="109"/>
        <v>-57017651.156150773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-57017651.156150773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-237573.54648396155</v>
      </c>
      <c r="L1329" s="444">
        <f t="shared" ca="1" si="109"/>
        <v>-57255224.702634737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-57255224.702634737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-238563.43626097808</v>
      </c>
      <c r="L1330" s="444">
        <f t="shared" ca="1" si="109"/>
        <v>-57493788.138895713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-57493788.138895713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-239557.4505787321</v>
      </c>
      <c r="L1331" s="444">
        <f t="shared" ca="1" si="109"/>
        <v>-57733345.589474447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-57733345.589474447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-240555.60662281018</v>
      </c>
      <c r="L1332" s="444">
        <f t="shared" ca="1" si="109"/>
        <v>-57973901.196097255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-57973901.196097255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-241557.92165040519</v>
      </c>
      <c r="L1333" s="444">
        <f t="shared" ca="1" si="109"/>
        <v>-58215459.117747657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-58215459.117747657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-242564.41299061521</v>
      </c>
      <c r="L1334" s="444">
        <f t="shared" ca="1" si="109"/>
        <v>-58458023.530738272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-58458023.530738272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-243575.0980447428</v>
      </c>
      <c r="L1335" s="444">
        <f t="shared" ca="1" si="109"/>
        <v>-58701598.628783017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-58701598.628783017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-244589.99428659593</v>
      </c>
      <c r="L1336" s="444">
        <f t="shared" ca="1" si="109"/>
        <v>-58946188.623069614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-58946188.623069614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-245609.11926279002</v>
      </c>
      <c r="L1337" s="444">
        <f t="shared" ca="1" si="109"/>
        <v>-59191797.742332406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-59191797.742332406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-246632.49059305168</v>
      </c>
      <c r="L1338" s="444">
        <f t="shared" ca="1" si="109"/>
        <v>-59438430.23292546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-59438430.23292546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-247660.12597052276</v>
      </c>
      <c r="L1339" s="444">
        <f t="shared" ca="1" si="109"/>
        <v>-59686090.35889598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-59686090.35889598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-248692.04316206658</v>
      </c>
      <c r="L1340" s="444">
        <f t="shared" ca="1" si="109"/>
        <v>-59934782.40205805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-59934782.40205805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-249728.26000857519</v>
      </c>
      <c r="L1341" s="444">
        <f t="shared" ca="1" si="109"/>
        <v>-60184510.662066624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-60184510.662066624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-250768.79442527762</v>
      </c>
      <c r="L1342" s="444">
        <f t="shared" ca="1" si="109"/>
        <v>-60435279.456491902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-60435279.456491902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-251813.66440204962</v>
      </c>
      <c r="L1343" s="444">
        <f t="shared" ca="1" si="109"/>
        <v>-60687093.120893955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-60687093.120893955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-252862.8880037248</v>
      </c>
      <c r="L1344" s="444">
        <f t="shared" ca="1" si="109"/>
        <v>-60939956.008897677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-60939956.008897677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-253916.48337040696</v>
      </c>
      <c r="L1345" s="444">
        <f t="shared" ca="1" si="109"/>
        <v>-61193872.492268085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-61193872.492268085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-254974.46871778366</v>
      </c>
      <c r="L1346" s="444">
        <f t="shared" ca="1" si="109"/>
        <v>-61448846.960985869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-61448846.960985869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-256036.8623374411</v>
      </c>
      <c r="L1347" s="444">
        <f t="shared" ca="1" si="109"/>
        <v>-61704883.823323309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-61704883.823323309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-257103.68259718042</v>
      </c>
      <c r="L1348" s="444">
        <f t="shared" ca="1" si="109"/>
        <v>-61961987.505920492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-61961987.505920492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-258174.94794133535</v>
      </c>
      <c r="L1349" s="444">
        <f t="shared" ca="1" si="109"/>
        <v>-62220162.453861825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-62220162.453861825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-259250.67689109096</v>
      </c>
      <c r="L1350" s="444">
        <f t="shared" ca="1" si="109"/>
        <v>-62479413.130752914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-62479413.130752914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-260330.88804480381</v>
      </c>
      <c r="L1351" s="444">
        <f t="shared" ca="1" si="109"/>
        <v>-62739744.018797718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-62739744.018797718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-261415.60007832383</v>
      </c>
      <c r="L1352" s="444">
        <f t="shared" ca="1" si="109"/>
        <v>-63001159.61887604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-63001159.61887604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-262504.83174531686</v>
      </c>
      <c r="L1353" s="444">
        <f t="shared" ca="1" si="109"/>
        <v>-63263664.450621359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-63263664.450621359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-263598.60187758901</v>
      </c>
      <c r="L1354" s="444">
        <f t="shared" ca="1" si="109"/>
        <v>-63527263.052498952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-63527263.052498952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-264696.92938541225</v>
      </c>
      <c r="L1355" s="444">
        <f t="shared" ca="1" si="109"/>
        <v>-63791959.98188436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-63791959.98188436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-265799.83325785148</v>
      </c>
      <c r="L1356" s="444">
        <f t="shared" ca="1" si="109"/>
        <v>-64057759.815142214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-64057759.815142214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-266907.33256309258</v>
      </c>
      <c r="L1357" s="444">
        <f t="shared" ca="1" si="109"/>
        <v>-64324667.147705309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-64324667.147705309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-268019.44644877216</v>
      </c>
      <c r="L1358" s="444">
        <f t="shared" ca="1" si="109"/>
        <v>-64592686.594154082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-64592686.594154082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-269136.19414230873</v>
      </c>
      <c r="L1359" s="444">
        <f t="shared" ca="1" si="109"/>
        <v>-64861822.788296394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-64861822.788296394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-270257.59495123499</v>
      </c>
      <c r="L1360" s="444">
        <f t="shared" ca="1" si="109"/>
        <v>-65132080.383247629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-65132080.383247629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-271383.66826353176</v>
      </c>
      <c r="L1361" s="444">
        <f t="shared" ca="1" si="109"/>
        <v>-65403464.051511161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-65403464.051511161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-272514.43354796316</v>
      </c>
      <c r="L1362" s="444">
        <f t="shared" ca="1" si="109"/>
        <v>-65675978.485059127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-65675978.485059127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-273649.91035441303</v>
      </c>
      <c r="L1363" s="444">
        <f t="shared" ca="1" si="109"/>
        <v>-65949628.39541354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-65949628.39541354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-274790.11831422307</v>
      </c>
      <c r="L1364" s="444">
        <f t="shared" ca="1" si="109"/>
        <v>-66224418.513727762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-66224418.513727762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-275935.07714053232</v>
      </c>
      <c r="L1365" s="444">
        <f t="shared" ca="1" si="109"/>
        <v>-66500353.590868294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-66500353.590868294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-277084.80662861787</v>
      </c>
      <c r="L1366" s="444">
        <f t="shared" ca="1" si="109"/>
        <v>-66777438.397496909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-66777438.397496909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-278239.32665623713</v>
      </c>
      <c r="L1367" s="444">
        <f t="shared" ca="1" si="109"/>
        <v>-67055677.724153146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-67055677.724153146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-279398.65718397143</v>
      </c>
      <c r="L1368" s="444">
        <f t="shared" ca="1" si="109"/>
        <v>-67335076.381337121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-67335076.381337121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-280562.81825557136</v>
      </c>
      <c r="L1369" s="444">
        <f t="shared" ca="1" si="109"/>
        <v>-67615639.199592695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-67615639.199592695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-281731.82999830291</v>
      </c>
      <c r="L1370" s="444">
        <f t="shared" ca="1" si="109"/>
        <v>-67897371.029590994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-67897371.029590994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-282905.71262329578</v>
      </c>
      <c r="L1371" s="444">
        <f t="shared" ca="1" si="109"/>
        <v>-68180276.742214292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-68180276.742214292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-284084.48642589286</v>
      </c>
      <c r="L1372" s="444">
        <f t="shared" ca="1" si="109"/>
        <v>-68464361.228640184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-68464361.228640184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-285268.17178600078</v>
      </c>
      <c r="L1373" s="444">
        <f t="shared" ca="1" si="109"/>
        <v>-68749629.400426179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-68749629.400426179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-286456.78916844242</v>
      </c>
      <c r="L1374" s="444">
        <f t="shared" ca="1" si="109"/>
        <v>-69036086.189594626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-69036086.189594626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-287650.35912331095</v>
      </c>
      <c r="L1375" s="444">
        <f t="shared" ca="1" si="109"/>
        <v>-69323736.548717931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-69323736.548717931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-288848.90228632471</v>
      </c>
      <c r="L1376" s="444">
        <f t="shared" ca="1" si="109"/>
        <v>-69612585.451004252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-69612585.451004252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-290052.43937918439</v>
      </c>
      <c r="L1377" s="444">
        <f t="shared" ca="1" si="109"/>
        <v>-69902637.890383437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-69902637.890383437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-291260.99120993097</v>
      </c>
      <c r="L1378" s="444">
        <f t="shared" ca="1" si="109"/>
        <v>-70193898.881593361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-70193898.881593361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-292474.57867330569</v>
      </c>
      <c r="L1379" s="444">
        <f t="shared" ca="1" si="109"/>
        <v>-70486373.460266665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-70486373.460266665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-293693.22275111108</v>
      </c>
      <c r="L1380" s="444">
        <f t="shared" ca="1" si="109"/>
        <v>-70780066.683017775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-70780066.683017775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-294916.94451257406</v>
      </c>
      <c r="L1381" s="444">
        <f t="shared" ca="1" si="109"/>
        <v>-71074983.627530351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-71074983.627530351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-296145.76511470979</v>
      </c>
      <c r="L1382" s="444">
        <f t="shared" ca="1" si="109"/>
        <v>-71371129.392645061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-71371129.392645061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-297379.70580268773</v>
      </c>
      <c r="L1383" s="444">
        <f t="shared" ca="1" si="109"/>
        <v>-71668509.098447755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-71668509.098447755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-298618.78791019897</v>
      </c>
      <c r="L1384" s="444">
        <f t="shared" ca="1" si="109"/>
        <v>-71967127.886357948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-71967127.886357948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-299863.03285982477</v>
      </c>
      <c r="L1385" s="444">
        <f t="shared" ca="1" si="109"/>
        <v>-72266990.91921778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-72266990.91921778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-301112.46216340741</v>
      </c>
      <c r="L1386" s="444">
        <f t="shared" ca="1" si="109"/>
        <v>-72568103.381381184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-72568103.381381184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-302367.09742242162</v>
      </c>
      <c r="L1387" s="444">
        <f t="shared" ca="1" si="109"/>
        <v>-72870470.478803605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-72870470.478803605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-303626.96032834833</v>
      </c>
      <c r="L1388" s="444">
        <f t="shared" ca="1" si="109"/>
        <v>-73174097.43913196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-73174097.43913196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-304892.07266304985</v>
      </c>
      <c r="L1389" s="444">
        <f t="shared" ca="1" si="109"/>
        <v>-73478989.511795014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-73478989.511795014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-306162.45629914588</v>
      </c>
      <c r="L1390" s="444">
        <f t="shared" ca="1" si="109"/>
        <v>-73785151.968094155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-73785151.968094155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-307438.1332003923</v>
      </c>
      <c r="L1391" s="444">
        <f t="shared" ca="1" si="109"/>
        <v>-74092590.101294547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-74092590.101294547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-308719.12542206061</v>
      </c>
      <c r="L1392" s="444">
        <f t="shared" ca="1" si="109"/>
        <v>-74401309.226716608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-74401309.226716608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-310005.4551113192</v>
      </c>
      <c r="L1393" s="444">
        <f t="shared" ca="1" si="109"/>
        <v>-74711314.681827933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-74711314.681827933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-311297.14450761641</v>
      </c>
      <c r="L1394" s="444">
        <f t="shared" ca="1" si="109"/>
        <v>-75022611.826335549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-75022611.826335549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-312594.21594306477</v>
      </c>
      <c r="L1395" s="444">
        <f t="shared" ca="1" si="109"/>
        <v>-75335206.042278618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-75335206.042278618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-313896.6918428276</v>
      </c>
      <c r="L1396" s="444">
        <f t="shared" ca="1" si="109"/>
        <v>-75649102.734121442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-75649102.734121442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-315204.59472550603</v>
      </c>
      <c r="L1397" s="444">
        <f t="shared" ca="1" si="109"/>
        <v>-75964307.328846946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-75964307.328846946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-316517.94720352895</v>
      </c>
      <c r="L1398" s="444">
        <f t="shared" ca="1" si="109"/>
        <v>-76280825.276050478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-76280825.276050478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-317836.77198354364</v>
      </c>
      <c r="L1399" s="444">
        <f t="shared" ca="1" si="109"/>
        <v>-76598662.048034027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-76598662.048034027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-319161.09186680842</v>
      </c>
      <c r="L1400" s="444">
        <f t="shared" ca="1" si="109"/>
        <v>-76917823.139900833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-76917823.139900833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-320490.92974958679</v>
      </c>
      <c r="L1401" s="444">
        <f t="shared" ca="1" si="109"/>
        <v>-77238314.069650427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-77238314.069650427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-321826.30862354342</v>
      </c>
      <c r="L1402" s="444">
        <f t="shared" ca="1" si="109"/>
        <v>-77560140.378273964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-77560140.378273964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-323167.25157614151</v>
      </c>
      <c r="L1403" s="444">
        <f t="shared" ca="1" si="109"/>
        <v>-77883307.629850104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-77883307.629850104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-324513.78179104207</v>
      </c>
      <c r="L1404" s="444">
        <f t="shared" ca="1" si="109"/>
        <v>-78207821.411641151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-78207821.411641151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-325865.92254850478</v>
      </c>
      <c r="L1405" s="444">
        <f t="shared" ca="1" si="109"/>
        <v>-78533687.334189653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-78533687.334189653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-327223.69722579024</v>
      </c>
      <c r="L1406" s="444">
        <f t="shared" ca="1" si="109"/>
        <v>-78860911.031415448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-78860911.031415448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-328587.12929756439</v>
      </c>
      <c r="L1407" s="444">
        <f t="shared" ca="1" si="109"/>
        <v>-79189498.160713017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-79189498.160713017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-329956.24233630422</v>
      </c>
      <c r="L1408" s="444">
        <f t="shared" ca="1" si="109"/>
        <v>-79519454.40304932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-79519454.40304932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-331331.06001270551</v>
      </c>
      <c r="L1409" s="444">
        <f t="shared" ca="1" si="109"/>
        <v>-79850785.463062018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-79850785.463062018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-332711.60609609174</v>
      </c>
      <c r="L1410" s="444">
        <f t="shared" ca="1" si="109"/>
        <v>-80183497.069158107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-80183497.069158107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-334097.90445482545</v>
      </c>
      <c r="L1411" s="444">
        <f t="shared" ca="1" si="109"/>
        <v>-80517594.973612934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-80517594.973612934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-335489.97905672056</v>
      </c>
      <c r="L1412" s="444">
        <f t="shared" ca="1" si="109"/>
        <v>-80853084.95266965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-80853084.95266965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-336887.85396945686</v>
      </c>
      <c r="L1413" s="444">
        <f t="shared" ca="1" si="109"/>
        <v>-81189972.806639105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-81189972.806639105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-338291.55336099624</v>
      </c>
      <c r="L1414" s="444">
        <f t="shared" ca="1" si="109"/>
        <v>-81528264.360000104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-81528264.360000104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-339701.10150000046</v>
      </c>
      <c r="L1415" s="444">
        <f t="shared" ca="1" si="109"/>
        <v>-81867965.461500108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-81867965.461500108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-341116.52275625046</v>
      </c>
      <c r="L1416" s="444">
        <f t="shared" ca="1" si="109"/>
        <v>-82209081.984256357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-82209081.984256357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-342537.84160106815</v>
      </c>
      <c r="L1417" s="444">
        <f t="shared" ca="1" si="109"/>
        <v>-82551619.825857431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-82551619.825857431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-343965.08260773931</v>
      </c>
      <c r="L1418" s="444">
        <f t="shared" ca="1" si="109"/>
        <v>-82895584.908465177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-82895584.908465177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-345398.27045193821</v>
      </c>
      <c r="L1419" s="444">
        <f t="shared" ca="1" si="109"/>
        <v>-83240983.17891711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-83240983.17891711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-346837.42991215462</v>
      </c>
      <c r="L1420" s="444">
        <f t="shared" ca="1" si="109"/>
        <v>-83587820.60882926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-83587820.60882926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-348282.5858701219</v>
      </c>
      <c r="L1421" s="444">
        <f t="shared" ca="1" si="109"/>
        <v>-83936103.194699377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-83936103.194699377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-349733.7633112474</v>
      </c>
      <c r="L1422" s="444">
        <f t="shared" ca="1" si="109"/>
        <v>-84285836.958010629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-84285836.958010629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-351190.98732504429</v>
      </c>
      <c r="L1423" s="444">
        <f t="shared" ca="1" si="109"/>
        <v>-84637027.945335671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-84637027.945335671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-352654.28310556529</v>
      </c>
      <c r="L1424" s="444">
        <f t="shared" ca="1" si="109"/>
        <v>-84989682.228441238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-84989682.228441238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-354123.67595183849</v>
      </c>
      <c r="L1425" s="444">
        <f t="shared" ca="1" si="109"/>
        <v>-85343805.904393077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-85343805.904393077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-355599.19126830448</v>
      </c>
      <c r="L1426" s="444">
        <f t="shared" ca="1" si="109"/>
        <v>-85699405.095661387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-85699405.095661387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-357080.85456525575</v>
      </c>
      <c r="L1427" s="444">
        <f t="shared" ca="1" si="109"/>
        <v>-86056485.95022665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-86056485.95022665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-358568.6914592777</v>
      </c>
      <c r="L1428" s="444">
        <f t="shared" ca="1" si="109"/>
        <v>-86415054.641685933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-86415054.641685933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-360062.72767369141</v>
      </c>
      <c r="L1429" s="444">
        <f t="shared" ca="1" si="109"/>
        <v>-86775117.369359627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-86775117.369359627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-361562.98903899844</v>
      </c>
      <c r="L1430" s="444">
        <f t="shared" ca="1" si="109"/>
        <v>-87136680.358398631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-87136680.358398631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-363069.50149332761</v>
      </c>
      <c r="L1431" s="444">
        <f t="shared" ca="1" si="109"/>
        <v>-87499749.859891966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-87499749.859891966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-364582.2910828832</v>
      </c>
      <c r="L1432" s="444">
        <f t="shared" ca="1" si="109"/>
        <v>-87864332.150974855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-87864332.150974855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-366101.38396239525</v>
      </c>
      <c r="L1433" s="444">
        <f t="shared" ca="1" si="109"/>
        <v>-88230433.534937248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-88230433.534937248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-367626.80639557185</v>
      </c>
      <c r="L1434" s="444">
        <f t="shared" ca="1" si="109"/>
        <v>-88598060.341332823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-88598060.341332823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-369158.5847555534</v>
      </c>
      <c r="L1435" s="444">
        <f t="shared" ca="1" si="109"/>
        <v>-88967218.926088378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-88967218.926088378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-370696.74552536826</v>
      </c>
      <c r="L1436" s="444">
        <f t="shared" ca="1" si="109"/>
        <v>-89337915.671613753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-89337915.671613753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-372241.31529839063</v>
      </c>
      <c r="L1437" s="444">
        <f t="shared" ca="1" si="109"/>
        <v>-89710156.986912146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-89710156.986912146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-373792.32077880058</v>
      </c>
      <c r="L1438" s="444">
        <f t="shared" ca="1" si="109"/>
        <v>-90083949.307690948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-90083949.307690948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-375349.78878204559</v>
      </c>
      <c r="L1439" s="444">
        <f t="shared" ca="1" si="109"/>
        <v>-90459299.096472993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-90459299.096472993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-376913.74623530416</v>
      </c>
      <c r="L1440" s="444">
        <f t="shared" ca="1" si="109"/>
        <v>-90836212.842708305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-90836212.842708305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-378484.22017795127</v>
      </c>
      <c r="L1441" s="444">
        <f t="shared" ca="1" si="109"/>
        <v>-91214697.062886253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-91214697.062886253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-380061.23776202602</v>
      </c>
      <c r="L1442" s="444">
        <f t="shared" ca="1" si="109"/>
        <v>-91594758.300648272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-91594758.300648272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-381644.82625270111</v>
      </c>
      <c r="L1443" s="444">
        <f t="shared" ca="1" si="109"/>
        <v>-91976403.126900971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-91976403.126900971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-383235.01302875404</v>
      </c>
      <c r="L1444" s="444">
        <f t="shared" ca="1" si="109"/>
        <v>-92359638.139929727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-92359638.139929727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-384831.82558304054</v>
      </c>
      <c r="L1445" s="444">
        <f t="shared" ca="1" si="109"/>
        <v>-92744469.965512767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-92744469.965512767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-386435.29152296984</v>
      </c>
      <c r="L1446" s="444">
        <f t="shared" ca="1" si="109"/>
        <v>-93130905.257035732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-93130905.257035732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-388045.43857098219</v>
      </c>
      <c r="L1447" s="444">
        <f t="shared" ca="1" si="109"/>
        <v>-93518950.695606709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-93518950.695606709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-389662.29456502793</v>
      </c>
      <c r="L1448" s="444">
        <f t="shared" ca="1" si="109"/>
        <v>-93908612.990171731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-93908612.990171731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-391285.88745904888</v>
      </c>
      <c r="L1449" s="444">
        <f t="shared" ca="1" si="109"/>
        <v>-94299898.877630785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-94299898.877630785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-392916.2453234616</v>
      </c>
      <c r="L1450" s="444">
        <f t="shared" ca="1" si="109"/>
        <v>-94692815.122954249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-94692815.122954249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-394553.39634564269</v>
      </c>
      <c r="L1451" s="444">
        <f t="shared" ca="1" si="109"/>
        <v>-95087368.519299895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-95087368.519299895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-396197.36883041624</v>
      </c>
      <c r="L1452" s="444">
        <f t="shared" ca="1" si="109"/>
        <v>-95483565.888130307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-95483565.888130307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-397848.19120054296</v>
      </c>
      <c r="L1453" s="444">
        <f t="shared" ca="1" si="109"/>
        <v>-95881414.079330847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-95881414.079330847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-399505.89199721185</v>
      </c>
      <c r="L1454" s="444">
        <f t="shared" ca="1" si="109"/>
        <v>-96280919.971328065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-96280919.971328065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-401170.49988053361</v>
      </c>
      <c r="L1455" s="444">
        <f t="shared" ca="1" si="109"/>
        <v>-96682090.471208602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-96682090.471208602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-402842.04363003583</v>
      </c>
      <c r="L1456" s="444">
        <f t="shared" ca="1" si="109"/>
        <v>-97084932.514838636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-97084932.514838636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-404520.55214516097</v>
      </c>
      <c r="L1457" s="444">
        <f t="shared" ca="1" si="109"/>
        <v>-97489453.066983804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-97489453.066983804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-406206.05444576585</v>
      </c>
      <c r="L1458" s="444">
        <f t="shared" ca="1" si="109"/>
        <v>-97895659.121429563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-97895659.121429563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-407898.57967262319</v>
      </c>
      <c r="L1459" s="444">
        <f t="shared" ca="1" si="109"/>
        <v>-98303557.701102182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-98303557.701102182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-409598.15708792576</v>
      </c>
      <c r="L1460" s="444">
        <f t="shared" ca="1" si="109"/>
        <v>-98713155.858190104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-98713155.858190104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-411304.81607579207</v>
      </c>
      <c r="L1461" s="444">
        <f t="shared" ca="1" si="109"/>
        <v>-99124460.674265891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-99124460.674265891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-413018.58614277455</v>
      </c>
      <c r="L1462" s="444">
        <f t="shared" ca="1" si="109"/>
        <v>-99537479.26040867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-99537479.26040867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-414739.49691836943</v>
      </c>
      <c r="L1463" s="444">
        <f t="shared" ca="1" si="109"/>
        <v>-99952218.757327035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-99952218.757327035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-416467.57815552934</v>
      </c>
      <c r="L1464" s="444">
        <f t="shared" ca="1" si="109"/>
        <v>-100368686.33548257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-100368686.33548257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-418202.85973117733</v>
      </c>
      <c r="L1465" s="444">
        <f t="shared" ca="1" si="109"/>
        <v>-100786889.19521375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-100786889.19521375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-419945.37164672394</v>
      </c>
      <c r="L1466" s="444">
        <f t="shared" ca="1" si="109"/>
        <v>-101206834.56686047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-101206834.56686047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-421695.14402858529</v>
      </c>
      <c r="L1467" s="444">
        <f t="shared" ca="1" si="109"/>
        <v>-101628529.71088906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-101628529.71088906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-423452.20712870441</v>
      </c>
      <c r="L1468" s="444">
        <f t="shared" ca="1" si="109"/>
        <v>-102051981.91801776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-102051981.91801776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-425216.59132507397</v>
      </c>
      <c r="L1469" s="444">
        <f t="shared" ca="1" si="109"/>
        <v>-102477198.50934283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-102477198.50934283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-426988.32712226181</v>
      </c>
      <c r="L1470" s="444">
        <f t="shared" ca="1" si="109"/>
        <v>-102904186.83646509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-102904186.83646509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-428767.44515193789</v>
      </c>
      <c r="L1471" s="444">
        <f t="shared" ca="1" si="109"/>
        <v>-103332954.28161703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-103332954.28161703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-430553.97617340431</v>
      </c>
      <c r="L1472" s="444">
        <f t="shared" ca="1" si="109"/>
        <v>-103763508.25779043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-103763508.25779043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-432347.95107412682</v>
      </c>
      <c r="L1473" s="444">
        <f t="shared" ca="1" si="109"/>
        <v>-104195856.20886455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-104195856.20886455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-434149.40087026899</v>
      </c>
      <c r="L1474" s="444">
        <f t="shared" ca="1" si="109"/>
        <v>-104630005.60973482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-104630005.60973482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-435958.35670722841</v>
      </c>
      <c r="L1475" s="444">
        <f t="shared" ca="1" si="109"/>
        <v>-105065963.96644205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-105065963.96644205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-437774.84986017522</v>
      </c>
      <c r="L1476" s="444">
        <f t="shared" ca="1" si="109"/>
        <v>-105503738.81630222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-105503738.81630222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-439598.91173459264</v>
      </c>
      <c r="L1477" s="444">
        <f t="shared" ca="1" si="109"/>
        <v>-105943337.72803682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-105943337.72803682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-441430.57386682008</v>
      </c>
      <c r="L1478" s="444">
        <f t="shared" ca="1" si="109"/>
        <v>-106384768.30190364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-106384768.30190364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-443269.86792459845</v>
      </c>
      <c r="L1479" s="444">
        <f t="shared" ca="1" si="109"/>
        <v>-106828038.16982824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-106828038.16982824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-445116.82570761768</v>
      </c>
      <c r="L1480" s="444">
        <f t="shared" ca="1" si="109"/>
        <v>-107273154.99553585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-107273154.99553585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-446971.47914806602</v>
      </c>
      <c r="L1481" s="444">
        <f t="shared" ca="1" si="109"/>
        <v>-107720126.47468391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-107720126.47468391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-448833.86031118297</v>
      </c>
      <c r="L1482" s="444">
        <f t="shared" ca="1" si="109"/>
        <v>-108168960.33499509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-108168960.33499509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-450704.0013958129</v>
      </c>
      <c r="L1483" s="444">
        <f t="shared" ca="1" si="109"/>
        <v>-108619664.3363909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-108619664.3363909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-452581.93473496212</v>
      </c>
      <c r="L1484" s="444">
        <f t="shared" ca="1" si="109"/>
        <v>-109072246.27112585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-109072246.27112585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-454467.69279635779</v>
      </c>
      <c r="L1485" s="444">
        <f t="shared" ca="1" si="109"/>
        <v>-109526713.96392222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-109526713.96392222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-456361.30818300921</v>
      </c>
      <c r="L1486" s="444">
        <f t="shared" ca="1" si="109"/>
        <v>-109983075.27210523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-109983075.27210523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-458262.81363377179</v>
      </c>
      <c r="L1487" s="444">
        <f t="shared" ca="1" si="109"/>
        <v>-110441338.085739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-110441338.085739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-460172.24202391249</v>
      </c>
      <c r="L1488" s="444">
        <f t="shared" ca="1" si="109"/>
        <v>-110901510.32776292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-110901510.32776292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-462089.62636567879</v>
      </c>
      <c r="L1489" s="444">
        <f t="shared" ca="1" si="109"/>
        <v>-111363599.95412859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-111363599.95412859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-464014.99980886915</v>
      </c>
      <c r="L1490" s="444">
        <f t="shared" ca="1" si="109"/>
        <v>-111827614.95393746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-111827614.95393746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-465948.39564140601</v>
      </c>
      <c r="L1491" s="444">
        <f t="shared" ca="1" si="109"/>
        <v>-112293563.34957886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-112293563.34957886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-467889.84728991182</v>
      </c>
      <c r="L1492" s="444">
        <f t="shared" ca="1" si="109"/>
        <v>-112761453.19686876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-112761453.19686876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-469839.38832028658</v>
      </c>
      <c r="L1493" s="444">
        <f t="shared" ca="1" si="109"/>
        <v>-113231292.58518904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-113231292.58518904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-471797.05243828759</v>
      </c>
      <c r="L1494" s="444">
        <f t="shared" ca="1" si="109"/>
        <v>-113703089.63762733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-113703089.63762733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-473762.87349011394</v>
      </c>
      <c r="L1495" s="444">
        <f t="shared" ca="1" si="109"/>
        <v>-114176852.51111744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-114176852.51111744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-475736.88546298939</v>
      </c>
      <c r="L1496" s="444">
        <f t="shared" ca="1" si="109"/>
        <v>-114652589.39658043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-114652589.39658043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-477719.12248575169</v>
      </c>
      <c r="L1497" s="444">
        <f t="shared" ca="1" si="109"/>
        <v>-115130308.51906618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-115130308.51906618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-479709.61882944248</v>
      </c>
      <c r="L1498" s="444">
        <f t="shared" ca="1" si="109"/>
        <v>-115610018.13789563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-115610018.13789563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-481708.40890789847</v>
      </c>
      <c r="L1499" s="444">
        <f t="shared" ca="1" si="109"/>
        <v>-116091726.54680353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-116091726.54680353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-483715.52727834811</v>
      </c>
      <c r="L1500" s="444">
        <f t="shared" ca="1" si="109"/>
        <v>-116575442.07408188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-116575442.07408188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-485731.00864200783</v>
      </c>
      <c r="L1501" s="444">
        <f t="shared" ca="1" si="109"/>
        <v>-117061173.08272389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-117061173.08272389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-487754.88784468285</v>
      </c>
      <c r="L1502" s="444">
        <f t="shared" ca="1" si="109"/>
        <v>-117548927.97056857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-117548927.97056857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-489787.1998773691</v>
      </c>
      <c r="L1503" s="444">
        <f t="shared" ca="1" si="109"/>
        <v>-118038715.17044593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-118038715.17044593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-491827.97987685807</v>
      </c>
      <c r="L1504" s="444">
        <f t="shared" ca="1" si="109"/>
        <v>-118530543.15032279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-118530543.15032279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-493877.26312634494</v>
      </c>
      <c r="L1505" s="444">
        <f t="shared" ca="1" si="109"/>
        <v>-119024420.41344914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-119024420.41344914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-495935.08505603805</v>
      </c>
      <c r="L1506" s="444">
        <f t="shared" ca="1" si="109"/>
        <v>-119520355.49850518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-119520355.49850518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-498001.48124377156</v>
      </c>
      <c r="L1507" s="444">
        <f t="shared" ca="1" si="109"/>
        <v>-120018356.97974895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-120018356.97974895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-500076.48741562059</v>
      </c>
      <c r="L1508" s="444">
        <f t="shared" ca="1" si="109"/>
        <v>-120518433.46716458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-120518433.46716458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-502160.13944651908</v>
      </c>
      <c r="L1509" s="444">
        <f t="shared" ca="1" si="109"/>
        <v>-121020593.60661109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-121020593.60661109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-504252.47336087946</v>
      </c>
      <c r="L1510" s="444">
        <f t="shared" ca="1" si="109"/>
        <v>-121524846.07997197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-121524846.07997197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-506353.52533321647</v>
      </c>
      <c r="L1511" s="444">
        <f t="shared" ca="1" si="109"/>
        <v>-122031199.60530518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-122031199.60530518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-508463.33168877155</v>
      </c>
      <c r="L1512" s="444">
        <f t="shared" ca="1" si="109"/>
        <v>-122539662.93699396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-122539662.93699396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-510581.92890414142</v>
      </c>
      <c r="L1513" s="444">
        <f t="shared" ca="1" si="109"/>
        <v>-123050244.8658981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-123050244.8658981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-512709.35360790876</v>
      </c>
      <c r="L1514" s="444">
        <f t="shared" ca="1" si="109"/>
        <v>-123562954.21950601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-123562954.21950601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-514845.64258127502</v>
      </c>
      <c r="L1515" s="444">
        <f t="shared" ca="1" si="109"/>
        <v>-124077799.86208728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-124077799.86208728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-516990.83275869698</v>
      </c>
      <c r="L1516" s="444">
        <f t="shared" ca="1" si="109"/>
        <v>-124594790.69484597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-124594790.69484597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-519144.96122852486</v>
      </c>
      <c r="L1517" s="444">
        <f t="shared" ca="1" si="109"/>
        <v>-125113935.65607449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-125113935.65607449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-521308.06523364369</v>
      </c>
      <c r="L1518" s="444">
        <f t="shared" ca="1" si="109"/>
        <v>-125635243.72130814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-125635243.72130814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-523480.18217211717</v>
      </c>
      <c r="L1519" s="444">
        <f t="shared" ca="1" si="109"/>
        <v>-126158723.90348026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-126158723.90348026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-525661.34959783452</v>
      </c>
      <c r="L1520" s="444">
        <f t="shared" ca="1" si="109"/>
        <v>-126684385.2530781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-126684385.2530781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-527851.60522115871</v>
      </c>
      <c r="L1521" s="444">
        <f t="shared" ca="1" si="109"/>
        <v>-127212236.85829926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-127212236.85829926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-530050.98690958018</v>
      </c>
      <c r="L1522" s="444">
        <f t="shared" ca="1" si="109"/>
        <v>-127742287.84520884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-127742287.84520884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-532259.53268837021</v>
      </c>
      <c r="L1523" s="444">
        <f t="shared" ca="1" si="109"/>
        <v>-128274547.3778972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-128274547.3778972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-534477.28074123838</v>
      </c>
      <c r="L1524" s="444">
        <f t="shared" ca="1" si="109"/>
        <v>-128809024.65863845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-128809024.65863845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-536704.26941099344</v>
      </c>
      <c r="L1525" s="444">
        <f t="shared" ca="1" si="109"/>
        <v>-129345728.92804945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-129345728.92804945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-538940.53720020596</v>
      </c>
      <c r="L1526" s="444">
        <f t="shared" ca="1" si="109"/>
        <v>-129884669.46524966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-129884669.46524966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-541186.1227718736</v>
      </c>
      <c r="L1527" s="444">
        <f t="shared" ca="1" si="109"/>
        <v>-130425855.58802153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-130425855.58802153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-543441.06495008967</v>
      </c>
      <c r="L1528" s="444">
        <f t="shared" ca="1" si="109"/>
        <v>-130969296.65297163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-130969296.65297163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-545705.40272071504</v>
      </c>
      <c r="L1529" s="444">
        <f t="shared" ca="1" si="109"/>
        <v>-131515002.05569234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-131515002.05569234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-547979.17523205141</v>
      </c>
      <c r="L1530" s="444">
        <f t="shared" ca="1" si="109"/>
        <v>-132062981.2309244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-132062981.2309244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-550262.42179551837</v>
      </c>
      <c r="L1531" s="444">
        <f t="shared" ca="1" si="109"/>
        <v>-132613243.65271991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-132613243.65271991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-552555.18188633304</v>
      </c>
      <c r="L1532" s="444">
        <f t="shared" ca="1" si="109"/>
        <v>-133165798.83460625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-133165798.83460625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-554857.49514419271</v>
      </c>
      <c r="L1533" s="444">
        <f t="shared" ca="1" si="109"/>
        <v>-133720656.32975043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-133720656.32975043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-557169.40137396008</v>
      </c>
      <c r="L1534" s="444">
        <f t="shared" ca="1" si="109"/>
        <v>-134277825.7311244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-134277825.7311244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-559490.94054635172</v>
      </c>
      <c r="L1535" s="444">
        <f t="shared" ca="1" si="109"/>
        <v>-134837316.67167076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-134837316.67167076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-561822.1527986282</v>
      </c>
      <c r="L1536" s="444">
        <f t="shared" ca="1" si="109"/>
        <v>-135399138.82446939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-135399138.82446939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-564163.07843528909</v>
      </c>
      <c r="L1537" s="444">
        <f t="shared" ca="1" si="109"/>
        <v>-135963301.90290469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-135963301.90290469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-566513.75792876957</v>
      </c>
      <c r="L1538" s="444">
        <f t="shared" ref="L1538:L1792" ca="1" si="114">I1538-J1538+K1538</f>
        <v>-136529815.66083345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-136529815.66083345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-568874.2319201394</v>
      </c>
      <c r="L1539" s="444">
        <f t="shared" ca="1" si="114"/>
        <v>-137098689.8927536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-137098689.8927536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-571244.54121980665</v>
      </c>
      <c r="L1540" s="444">
        <f t="shared" ca="1" si="114"/>
        <v>-137669934.4339734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-137669934.4339734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-573624.72680822248</v>
      </c>
      <c r="L1541" s="444">
        <f t="shared" ca="1" si="114"/>
        <v>-138243559.16078162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-138243559.16078162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-576014.8298365901</v>
      </c>
      <c r="L1542" s="444">
        <f t="shared" ca="1" si="114"/>
        <v>-138819573.9906182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-138819573.9906182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-578414.89162757585</v>
      </c>
      <c r="L1543" s="444">
        <f t="shared" ca="1" si="114"/>
        <v>-139397988.88224578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-139397988.88224578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-580824.9536760241</v>
      </c>
      <c r="L1544" s="444">
        <f t="shared" ca="1" si="114"/>
        <v>-139978813.83592179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-139978813.83592179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-583245.05764967413</v>
      </c>
      <c r="L1545" s="444">
        <f t="shared" ca="1" si="114"/>
        <v>-140562058.89357147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-140562058.89357147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-585675.24538988108</v>
      </c>
      <c r="L1546" s="444">
        <f t="shared" ca="1" si="114"/>
        <v>-141147734.13896134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-141147734.13896134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-588115.55891233892</v>
      </c>
      <c r="L1547" s="444">
        <f t="shared" ca="1" si="114"/>
        <v>-141735849.69787368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-141735849.69787368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-590566.04040780698</v>
      </c>
      <c r="L1548" s="444">
        <f t="shared" ca="1" si="114"/>
        <v>-142326415.73828149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-142326415.73828149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-593026.73224283953</v>
      </c>
      <c r="L1549" s="444">
        <f t="shared" ca="1" si="114"/>
        <v>-142919442.47052434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-142919442.47052434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-595497.67696051812</v>
      </c>
      <c r="L1550" s="444">
        <f t="shared" ca="1" si="114"/>
        <v>-143514940.14748487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-143514940.14748487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-597978.91728118691</v>
      </c>
      <c r="L1551" s="444">
        <f t="shared" ca="1" si="114"/>
        <v>-144112919.06476605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-144112919.06476605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-600470.49610319186</v>
      </c>
      <c r="L1552" s="444">
        <f t="shared" ca="1" si="114"/>
        <v>-144713389.56086925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-144713389.56086925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-602972.45650362188</v>
      </c>
      <c r="L1553" s="444">
        <f t="shared" ca="1" si="114"/>
        <v>-145316362.01737288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-145316362.01737288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-605484.84173905361</v>
      </c>
      <c r="L1554" s="444">
        <f t="shared" ca="1" si="114"/>
        <v>-145921846.85911193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-145921846.85911193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-608007.69524629973</v>
      </c>
      <c r="L1555" s="444">
        <f t="shared" ca="1" si="114"/>
        <v>-146529854.55435824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-146529854.55435824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-610541.06064315932</v>
      </c>
      <c r="L1556" s="444">
        <f t="shared" ca="1" si="114"/>
        <v>-147140395.61500141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-147140395.61500141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-613084.98172917252</v>
      </c>
      <c r="L1557" s="444">
        <f t="shared" ca="1" si="114"/>
        <v>-147753480.59673059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-147753480.59673059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-615639.50248637749</v>
      </c>
      <c r="L1558" s="444">
        <f t="shared" ca="1" si="114"/>
        <v>-148369120.09921697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-148369120.09921697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-618204.66708007071</v>
      </c>
      <c r="L1559" s="444">
        <f t="shared" ca="1" si="114"/>
        <v>-148987324.76629704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-148987324.76629704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-620780.51985957101</v>
      </c>
      <c r="L1560" s="444">
        <f t="shared" ca="1" si="114"/>
        <v>-149608105.28615662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-149608105.28615662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-623367.10535898595</v>
      </c>
      <c r="L1561" s="444">
        <f t="shared" ca="1" si="114"/>
        <v>-150231472.39151561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-150231472.39151561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-625964.46829798166</v>
      </c>
      <c r="L1562" s="444">
        <f t="shared" ca="1" si="114"/>
        <v>-150857436.8598136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-150857436.8598136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-628572.65358255664</v>
      </c>
      <c r="L1563" s="444">
        <f t="shared" ca="1" si="114"/>
        <v>-151486009.51339614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-151486009.51339614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-631191.70630581724</v>
      </c>
      <c r="L1564" s="444">
        <f t="shared" ca="1" si="114"/>
        <v>-152117201.21970198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-152117201.21970198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-633821.67174875818</v>
      </c>
      <c r="L1565" s="444">
        <f t="shared" ca="1" si="114"/>
        <v>-152751022.89145073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-152751022.89145073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-636462.59538104467</v>
      </c>
      <c r="L1566" s="444">
        <f t="shared" ca="1" si="114"/>
        <v>-153387485.48683178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-153387485.48683178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-639114.52286179911</v>
      </c>
      <c r="L1567" s="444">
        <f t="shared" ca="1" si="114"/>
        <v>-154026600.00969359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-154026600.00969359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-641777.50004038995</v>
      </c>
      <c r="L1568" s="444">
        <f t="shared" ca="1" si="114"/>
        <v>-154668377.50973397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-154668377.50973397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-644451.57295722491</v>
      </c>
      <c r="L1569" s="444">
        <f t="shared" ca="1" si="114"/>
        <v>-155312829.08269119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-155312829.08269119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-647136.7878445466</v>
      </c>
      <c r="L1570" s="444">
        <f t="shared" ca="1" si="114"/>
        <v>-155959965.87053573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-155959965.87053573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-649833.19112723216</v>
      </c>
      <c r="L1571" s="444">
        <f t="shared" ca="1" si="114"/>
        <v>-156609799.06166297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-156609799.06166297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-652540.82942359569</v>
      </c>
      <c r="L1572" s="444">
        <f t="shared" ca="1" si="114"/>
        <v>-157262339.89108658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-157262339.89108658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-655259.7495461941</v>
      </c>
      <c r="L1573" s="444">
        <f t="shared" ca="1" si="114"/>
        <v>-157917599.64063278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-157917599.64063278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-657989.99850263656</v>
      </c>
      <c r="L1574" s="444">
        <f t="shared" ca="1" si="114"/>
        <v>-158575589.63913542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-158575589.63913542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-660731.62349639763</v>
      </c>
      <c r="L1575" s="444">
        <f t="shared" ca="1" si="114"/>
        <v>-159236321.2626318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-159236321.2626318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-663484.67192763253</v>
      </c>
      <c r="L1576" s="444">
        <f t="shared" ca="1" si="114"/>
        <v>-159899805.93455943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-159899805.93455943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-666249.19139399764</v>
      </c>
      <c r="L1577" s="444">
        <f t="shared" ca="1" si="114"/>
        <v>-160566055.12595344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-160566055.12595344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-669025.2296914726</v>
      </c>
      <c r="L1578" s="444">
        <f t="shared" ca="1" si="114"/>
        <v>-161235080.35564491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-161235080.35564491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-671812.83481518715</v>
      </c>
      <c r="L1579" s="444">
        <f t="shared" ca="1" si="114"/>
        <v>-161906893.19046009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-161906893.19046009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-674612.05496025039</v>
      </c>
      <c r="L1580" s="444">
        <f t="shared" ca="1" si="114"/>
        <v>-162581505.24542034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-162581505.24542034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-677422.93852258474</v>
      </c>
      <c r="L1581" s="444">
        <f t="shared" ca="1" si="114"/>
        <v>-163258928.18394291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-163258928.18394291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-680245.5340997621</v>
      </c>
      <c r="L1582" s="444">
        <f t="shared" ca="1" si="114"/>
        <v>-163939173.71804267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-163939173.71804267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-683079.8904918445</v>
      </c>
      <c r="L1583" s="444">
        <f t="shared" ca="1" si="114"/>
        <v>-164622253.60853451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-164622253.60853451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-685926.0567022271</v>
      </c>
      <c r="L1584" s="444">
        <f t="shared" ca="1" si="114"/>
        <v>-165308179.66523674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-165308179.66523674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-688784.08193848643</v>
      </c>
      <c r="L1585" s="444">
        <f t="shared" ca="1" si="114"/>
        <v>-165996963.74717522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-165996963.74717522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-691654.01561323006</v>
      </c>
      <c r="L1586" s="444">
        <f t="shared" ca="1" si="114"/>
        <v>-166688617.76278844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-166688617.76278844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-694535.90734495188</v>
      </c>
      <c r="L1587" s="444">
        <f t="shared" ca="1" si="114"/>
        <v>-167383153.67013338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-167383153.67013338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-697429.80695888912</v>
      </c>
      <c r="L1588" s="444">
        <f t="shared" ca="1" si="114"/>
        <v>-168080583.47709227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-168080583.47709227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-700335.76448788447</v>
      </c>
      <c r="L1589" s="444">
        <f t="shared" ca="1" si="114"/>
        <v>-168780919.24158016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-168780919.24158016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-703253.83017325064</v>
      </c>
      <c r="L1590" s="444">
        <f t="shared" ca="1" si="114"/>
        <v>-169484173.07175341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-169484173.07175341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-706184.05446563917</v>
      </c>
      <c r="L1591" s="444">
        <f t="shared" ca="1" si="114"/>
        <v>-170190357.12621906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-170190357.12621906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-709126.48802591278</v>
      </c>
      <c r="L1592" s="444">
        <f t="shared" ca="1" si="114"/>
        <v>-170899483.61424497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-170899483.61424497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-712081.18172602064</v>
      </c>
      <c r="L1593" s="444">
        <f t="shared" ca="1" si="114"/>
        <v>-171611564.79597098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-171611564.79597098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-715048.18664987909</v>
      </c>
      <c r="L1594" s="444">
        <f t="shared" ca="1" si="114"/>
        <v>-172326612.98262087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-172326612.98262087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-718027.55409425357</v>
      </c>
      <c r="L1595" s="444">
        <f t="shared" ca="1" si="114"/>
        <v>-173044640.53671512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-173044640.53671512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-721019.33556964633</v>
      </c>
      <c r="L1596" s="444">
        <f t="shared" ca="1" si="114"/>
        <v>-173765659.87228477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-173765659.87228477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-724023.58280118648</v>
      </c>
      <c r="L1597" s="444">
        <f t="shared" ca="1" si="114"/>
        <v>-174489683.45508596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-174489683.45508596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-727040.34772952483</v>
      </c>
      <c r="L1598" s="444">
        <f t="shared" ca="1" si="114"/>
        <v>-175216723.8028155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-175216723.8028155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-730069.68251173128</v>
      </c>
      <c r="L1599" s="444">
        <f t="shared" ca="1" si="114"/>
        <v>-175946793.48532721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-175946793.48532721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-733111.63952219673</v>
      </c>
      <c r="L1600" s="444">
        <f t="shared" ca="1" si="114"/>
        <v>-176679905.12484941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-176679905.12484941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-736166.2713535392</v>
      </c>
      <c r="L1601" s="444">
        <f t="shared" ca="1" si="114"/>
        <v>-177416071.39620295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-177416071.39620295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-739233.63081751228</v>
      </c>
      <c r="L1602" s="444">
        <f t="shared" ca="1" si="114"/>
        <v>-178155305.02702045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-178155305.02702045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-742313.77094591851</v>
      </c>
      <c r="L1603" s="444">
        <f t="shared" ca="1" si="114"/>
        <v>-178897618.79796636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-178897618.79796636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-745406.74499152647</v>
      </c>
      <c r="L1604" s="444">
        <f t="shared" ca="1" si="114"/>
        <v>-179643025.5429579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-179643025.5429579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-748512.6064289913</v>
      </c>
      <c r="L1605" s="444">
        <f t="shared" ca="1" si="114"/>
        <v>-180391538.14938688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-180391538.14938688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-751631.40895577869</v>
      </c>
      <c r="L1606" s="444">
        <f t="shared" ca="1" si="114"/>
        <v>-181143169.55834267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-181143169.55834267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-754763.20649309445</v>
      </c>
      <c r="L1607" s="444">
        <f t="shared" ca="1" si="114"/>
        <v>-181897932.76483575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-181897932.76483575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-757908.05318681558</v>
      </c>
      <c r="L1608" s="444">
        <f t="shared" ca="1" si="114"/>
        <v>-182655840.81802255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-182655840.81802255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-761066.00340842723</v>
      </c>
      <c r="L1609" s="444">
        <f t="shared" ca="1" si="114"/>
        <v>-183416906.82143098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-183416906.82143098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-764237.11175596237</v>
      </c>
      <c r="L1610" s="444">
        <f t="shared" ca="1" si="114"/>
        <v>-184181143.93318695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-184181143.93318695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-767421.43305494566</v>
      </c>
      <c r="L1611" s="444">
        <f t="shared" ca="1" si="114"/>
        <v>-184948565.3662419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-184948565.3662419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-770619.02235934127</v>
      </c>
      <c r="L1612" s="444">
        <f t="shared" ca="1" si="114"/>
        <v>-185719184.38860124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-185719184.38860124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-773829.93495250517</v>
      </c>
      <c r="L1613" s="444">
        <f t="shared" ca="1" si="114"/>
        <v>-186493014.32355374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-186493014.32355374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-777054.22634814063</v>
      </c>
      <c r="L1614" s="444">
        <f t="shared" ca="1" si="114"/>
        <v>-187270068.54990187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-187270068.54990187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-780291.9522912578</v>
      </c>
      <c r="L1615" s="444">
        <f t="shared" ca="1" si="114"/>
        <v>-188050360.50219312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-188050360.50219312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-783543.16875913797</v>
      </c>
      <c r="L1616" s="444">
        <f t="shared" ca="1" si="114"/>
        <v>-188833903.67095226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-188833903.67095226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-786807.93196230102</v>
      </c>
      <c r="L1617" s="444">
        <f t="shared" ca="1" si="114"/>
        <v>-189620711.60291457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-189620711.60291457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-790086.29834547732</v>
      </c>
      <c r="L1618" s="444">
        <f t="shared" ca="1" si="114"/>
        <v>-190410797.90126005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-190410797.90126005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-793378.32458858355</v>
      </c>
      <c r="L1619" s="444">
        <f t="shared" ca="1" si="114"/>
        <v>-191204176.22584864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-191204176.22584864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-796684.06760770269</v>
      </c>
      <c r="L1620" s="444">
        <f t="shared" ca="1" si="114"/>
        <v>-192000860.29345635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-192000860.29345635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-800003.58455606806</v>
      </c>
      <c r="L1621" s="444">
        <f t="shared" ca="1" si="114"/>
        <v>-192800863.87801242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-192800863.87801242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-803336.93282505171</v>
      </c>
      <c r="L1622" s="444">
        <f t="shared" ca="1" si="114"/>
        <v>-193604200.81083748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-193604200.81083748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-806684.17004515615</v>
      </c>
      <c r="L1623" s="444">
        <f t="shared" ca="1" si="114"/>
        <v>-194410884.98088264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-194410884.98088264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-810045.35408701096</v>
      </c>
      <c r="L1624" s="444">
        <f t="shared" ca="1" si="114"/>
        <v>-195220930.33496967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-195220930.33496967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-813420.54306237365</v>
      </c>
      <c r="L1625" s="444">
        <f t="shared" ca="1" si="114"/>
        <v>-196034350.87803203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-196034350.87803203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-816809.79532513348</v>
      </c>
      <c r="L1626" s="444">
        <f t="shared" ca="1" si="114"/>
        <v>-196851160.67335716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-196851160.67335716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-820213.16947232152</v>
      </c>
      <c r="L1627" s="444">
        <f t="shared" ca="1" si="114"/>
        <v>-197671373.84282947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-197671373.84282947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-823630.72434512281</v>
      </c>
      <c r="L1628" s="444">
        <f t="shared" ca="1" si="114"/>
        <v>-198495004.56717458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-198495004.56717458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-827062.51902989415</v>
      </c>
      <c r="L1629" s="444">
        <f t="shared" ca="1" si="114"/>
        <v>-199322067.08620447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-199322067.08620447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-830508.61285918532</v>
      </c>
      <c r="L1630" s="444">
        <f t="shared" ca="1" si="114"/>
        <v>-200152575.69906366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-200152575.69906366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-833969.06541276525</v>
      </c>
      <c r="L1631" s="444">
        <f t="shared" ca="1" si="114"/>
        <v>-200986544.76447642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-200986544.76447642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-837443.93651865178</v>
      </c>
      <c r="L1632" s="444">
        <f t="shared" ca="1" si="114"/>
        <v>-201823988.70099506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-201823988.70099506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-840933.28625414602</v>
      </c>
      <c r="L1633" s="444">
        <f t="shared" ca="1" si="114"/>
        <v>-202664921.9872492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-202664921.9872492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-844437.17494687159</v>
      </c>
      <c r="L1634" s="444">
        <f t="shared" ca="1" si="114"/>
        <v>-203509359.16219607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-203509359.16219607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-847955.663175817</v>
      </c>
      <c r="L1635" s="444">
        <f t="shared" ca="1" si="114"/>
        <v>-204357314.82537189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-204357314.82537189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-851488.81177238282</v>
      </c>
      <c r="L1636" s="444">
        <f t="shared" ca="1" si="114"/>
        <v>-205208803.63714427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-205208803.63714427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-855036.68182143441</v>
      </c>
      <c r="L1637" s="444">
        <f t="shared" ca="1" si="114"/>
        <v>-206063840.3189657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-206063840.3189657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-858599.33466235711</v>
      </c>
      <c r="L1638" s="444">
        <f t="shared" ca="1" si="114"/>
        <v>-206922439.65362805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-206922439.65362805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-862176.83189011691</v>
      </c>
      <c r="L1639" s="444">
        <f t="shared" ca="1" si="114"/>
        <v>-207784616.48551816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-207784616.48551816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-865769.23535632563</v>
      </c>
      <c r="L1640" s="444">
        <f t="shared" ca="1" si="114"/>
        <v>-208650385.72087449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-208650385.72087449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-869376.60717031034</v>
      </c>
      <c r="L1641" s="444">
        <f t="shared" ca="1" si="114"/>
        <v>-209519762.3280448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-209519762.3280448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-872999.00970018667</v>
      </c>
      <c r="L1642" s="444">
        <f t="shared" ca="1" si="114"/>
        <v>-210392761.33774498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-210392761.33774498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-876636.50557393755</v>
      </c>
      <c r="L1643" s="444">
        <f t="shared" ca="1" si="114"/>
        <v>-211269397.84331891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-211269397.84331891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-880289.15768049541</v>
      </c>
      <c r="L1644" s="444">
        <f t="shared" ca="1" si="114"/>
        <v>-212149687.00099939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-212149687.00099939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-883957.02917083073</v>
      </c>
      <c r="L1645" s="444">
        <f t="shared" ca="1" si="114"/>
        <v>-213033644.03017023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-213033644.03017023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-887640.18345904257</v>
      </c>
      <c r="L1646" s="444">
        <f t="shared" ca="1" si="114"/>
        <v>-213921284.21362928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-213921284.21362928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-891338.68422345538</v>
      </c>
      <c r="L1647" s="444">
        <f t="shared" ca="1" si="114"/>
        <v>-214812622.89785272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-214812622.89785272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-895052.59540771961</v>
      </c>
      <c r="L1648" s="444">
        <f t="shared" ca="1" si="114"/>
        <v>-215707675.49326044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-215707675.49326044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-898781.98122191837</v>
      </c>
      <c r="L1649" s="444">
        <f t="shared" ca="1" si="114"/>
        <v>-216606457.47448236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-216606457.47448236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-902526.90614367649</v>
      </c>
      <c r="L1650" s="444">
        <f t="shared" ca="1" si="114"/>
        <v>-217508984.38062602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-217508984.38062602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-906287.43491927523</v>
      </c>
      <c r="L1651" s="444">
        <f t="shared" ca="1" si="114"/>
        <v>-218415271.81554529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-218415271.81554529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-910063.63256477192</v>
      </c>
      <c r="L1652" s="444">
        <f t="shared" ca="1" si="114"/>
        <v>-219325335.44811007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-219325335.44811007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-913855.56436712528</v>
      </c>
      <c r="L1653" s="444">
        <f t="shared" ca="1" si="114"/>
        <v>-220239191.01247719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-220239191.01247719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-917663.29588532168</v>
      </c>
      <c r="L1654" s="444">
        <f t="shared" ca="1" si="114"/>
        <v>-221156854.30836251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-221156854.30836251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-921486.89295151038</v>
      </c>
      <c r="L1655" s="444">
        <f t="shared" ca="1" si="114"/>
        <v>-222078341.20131403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-222078341.20131403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-925326.42167214188</v>
      </c>
      <c r="L1656" s="444">
        <f t="shared" ca="1" si="114"/>
        <v>-223003667.62298617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-223003667.62298617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-929181.94842910906</v>
      </c>
      <c r="L1657" s="444">
        <f t="shared" ca="1" si="114"/>
        <v>-223932849.57141528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-223932849.57141528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-933053.53988089692</v>
      </c>
      <c r="L1658" s="444">
        <f t="shared" ca="1" si="114"/>
        <v>-224865903.11129618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-224865903.11129618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-936941.26296373422</v>
      </c>
      <c r="L1659" s="444">
        <f t="shared" ca="1" si="114"/>
        <v>-225802844.37425992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-225802844.37425992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-940845.18489274965</v>
      </c>
      <c r="L1660" s="444">
        <f t="shared" ca="1" si="114"/>
        <v>-226743689.55915266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-226743689.55915266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-944765.37316313596</v>
      </c>
      <c r="L1661" s="444">
        <f t="shared" ca="1" si="114"/>
        <v>-227688454.9323158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-227688454.9323158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-948701.89555131597</v>
      </c>
      <c r="L1662" s="444">
        <f t="shared" ca="1" si="114"/>
        <v>-228637156.82786712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-228637156.82786712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-952654.82011611282</v>
      </c>
      <c r="L1663" s="444">
        <f t="shared" ca="1" si="114"/>
        <v>-229589811.64798322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-229589811.64798322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-956624.21519993001</v>
      </c>
      <c r="L1664" s="444">
        <f t="shared" ca="1" si="114"/>
        <v>-230546435.86318314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-230546435.86318314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-960610.14942992979</v>
      </c>
      <c r="L1665" s="444">
        <f t="shared" ca="1" si="114"/>
        <v>-231507046.01261306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-231507046.01261306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-964612.69171922107</v>
      </c>
      <c r="L1666" s="444">
        <f t="shared" ca="1" si="114"/>
        <v>-232471658.70433229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-232471658.70433229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-968631.91126805125</v>
      </c>
      <c r="L1667" s="444">
        <f t="shared" ca="1" si="114"/>
        <v>-233440290.61560035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-233440290.61560035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-972667.87756500149</v>
      </c>
      <c r="L1668" s="444">
        <f t="shared" ca="1" si="114"/>
        <v>-234412958.49316534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-234412958.49316534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-976720.6603881889</v>
      </c>
      <c r="L1669" s="444">
        <f t="shared" ca="1" si="114"/>
        <v>-235389679.15355355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-235389679.15355355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-980790.32980647311</v>
      </c>
      <c r="L1670" s="444">
        <f t="shared" ca="1" si="114"/>
        <v>-236370469.48336002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-236370469.48336002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-984876.95618066657</v>
      </c>
      <c r="L1671" s="444">
        <f t="shared" ca="1" si="114"/>
        <v>-237355346.43954068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-237355346.43954068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-988980.61016475281</v>
      </c>
      <c r="L1672" s="444">
        <f t="shared" ca="1" si="114"/>
        <v>-238344327.04970545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-238344327.04970545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-993101.36270710593</v>
      </c>
      <c r="L1673" s="444">
        <f t="shared" ca="1" si="114"/>
        <v>-239337428.41241255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-239337428.41241255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-997239.28505171905</v>
      </c>
      <c r="L1674" s="444">
        <f t="shared" ca="1" si="114"/>
        <v>-240334667.69746429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-240334667.69746429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-1001394.4487394345</v>
      </c>
      <c r="L1675" s="444">
        <f t="shared" ca="1" si="114"/>
        <v>-241336062.14620373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-241336062.14620373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-1005566.9256091822</v>
      </c>
      <c r="L1676" s="444">
        <f t="shared" ca="1" si="114"/>
        <v>-242341629.0718129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-242341629.0718129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-1009756.7877992204</v>
      </c>
      <c r="L1677" s="444">
        <f t="shared" ca="1" si="114"/>
        <v>-243351385.85961211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-243351385.85961211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-1013964.1077483838</v>
      </c>
      <c r="L1678" s="444">
        <f t="shared" ca="1" si="114"/>
        <v>-244365349.9673605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-244365349.9673605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-1018188.9581973354</v>
      </c>
      <c r="L1679" s="444">
        <f t="shared" ca="1" si="114"/>
        <v>-245383538.92555782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-245383538.92555782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-1022431.4121898243</v>
      </c>
      <c r="L1680" s="444">
        <f t="shared" ca="1" si="114"/>
        <v>-246405970.33774763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-246405970.33774763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-1026691.5430739485</v>
      </c>
      <c r="L1681" s="444">
        <f t="shared" ca="1" si="114"/>
        <v>-247432661.88082159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-247432661.88082159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-1030969.4245034233</v>
      </c>
      <c r="L1682" s="444">
        <f t="shared" ca="1" si="114"/>
        <v>-248463631.305325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-248463631.305325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-1035265.1304388543</v>
      </c>
      <c r="L1683" s="444">
        <f t="shared" ca="1" si="114"/>
        <v>-249498896.43576387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-249498896.43576387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-1039578.7351490161</v>
      </c>
      <c r="L1684" s="444">
        <f t="shared" ca="1" si="114"/>
        <v>-250538475.17091289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-250538475.17091289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-1043910.3132121372</v>
      </c>
      <c r="L1685" s="444">
        <f t="shared" ca="1" si="114"/>
        <v>-251582385.48412502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-251582385.48412502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-1048259.9395171875</v>
      </c>
      <c r="L1686" s="444">
        <f t="shared" ca="1" si="114"/>
        <v>-252630645.42364222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-252630645.42364222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-1052627.689265176</v>
      </c>
      <c r="L1687" s="444">
        <f t="shared" ca="1" si="114"/>
        <v>-253683273.11290738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-253683273.11290738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-1057013.6379704473</v>
      </c>
      <c r="L1688" s="444">
        <f t="shared" ca="1" si="114"/>
        <v>-254740286.75087783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-254740286.75087783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-1061417.861461991</v>
      </c>
      <c r="L1689" s="444">
        <f t="shared" ca="1" si="114"/>
        <v>-255801704.61233982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-255801704.61233982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-1065840.4358847493</v>
      </c>
      <c r="L1690" s="444">
        <f t="shared" ca="1" si="114"/>
        <v>-256867545.04822457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-256867545.04822457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-1070281.4377009356</v>
      </c>
      <c r="L1691" s="444">
        <f t="shared" ca="1" si="114"/>
        <v>-257937826.4859255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-257937826.4859255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-1074740.9436913563</v>
      </c>
      <c r="L1692" s="444">
        <f t="shared" ca="1" si="114"/>
        <v>-259012567.42961684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-259012567.42961684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-1079219.0309567368</v>
      </c>
      <c r="L1693" s="444">
        <f t="shared" ca="1" si="114"/>
        <v>-260091786.46057358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-260091786.46057358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-1083715.7769190567</v>
      </c>
      <c r="L1694" s="444">
        <f t="shared" ca="1" si="114"/>
        <v>-261175502.23749265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-261175502.23749265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-1088231.2593228861</v>
      </c>
      <c r="L1695" s="444">
        <f t="shared" ca="1" si="114"/>
        <v>-262263733.49681553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-262263733.49681553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-1092765.5562367314</v>
      </c>
      <c r="L1696" s="444">
        <f t="shared" ca="1" si="114"/>
        <v>-263356499.05305228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-263356499.05305228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-1097318.7460543844</v>
      </c>
      <c r="L1697" s="444">
        <f t="shared" ca="1" si="114"/>
        <v>-264453817.79910666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-264453817.79910666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-1101890.9074962777</v>
      </c>
      <c r="L1698" s="444">
        <f t="shared" ca="1" si="114"/>
        <v>-265555708.70660293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-265555708.70660293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-1106482.1196108453</v>
      </c>
      <c r="L1699" s="444">
        <f t="shared" ca="1" si="114"/>
        <v>-266662190.82621378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-266662190.82621378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-1111092.4617758908</v>
      </c>
      <c r="L1700" s="444">
        <f t="shared" ca="1" si="114"/>
        <v>-267773283.28798968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-267773283.28798968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-1115722.0136999569</v>
      </c>
      <c r="L1701" s="444">
        <f t="shared" ca="1" si="114"/>
        <v>-268889005.30168962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-268889005.30168962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-1120370.8554237068</v>
      </c>
      <c r="L1702" s="444">
        <f t="shared" ca="1" si="114"/>
        <v>-270009376.15711331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-270009376.15711331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-1125039.0673213054</v>
      </c>
      <c r="L1703" s="444">
        <f t="shared" ca="1" si="114"/>
        <v>-271134415.22443461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-271134415.22443461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-1129726.7301018108</v>
      </c>
      <c r="L1704" s="444">
        <f t="shared" ca="1" si="114"/>
        <v>-272264141.95453644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-272264141.95453644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-1134433.9248105686</v>
      </c>
      <c r="L1705" s="444">
        <f t="shared" ca="1" si="114"/>
        <v>-273398575.87934703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-273398575.87934703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-1139160.7328306127</v>
      </c>
      <c r="L1706" s="444">
        <f t="shared" ca="1" si="114"/>
        <v>-274537736.61217761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-274537736.61217761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-1143907.2358840734</v>
      </c>
      <c r="L1707" s="444">
        <f t="shared" ca="1" si="114"/>
        <v>-275681643.84806168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-275681643.84806168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-1148673.5160335903</v>
      </c>
      <c r="L1708" s="444">
        <f t="shared" ca="1" si="114"/>
        <v>-276830317.36409527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-276830317.36409527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-1153459.6556837303</v>
      </c>
      <c r="L1709" s="444">
        <f t="shared" ca="1" si="114"/>
        <v>-277983777.01977903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-277983777.01977903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-1158265.7375824125</v>
      </c>
      <c r="L1710" s="444">
        <f t="shared" ca="1" si="114"/>
        <v>-279142042.75736141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-279142042.75736141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-1163091.8448223392</v>
      </c>
      <c r="L1711" s="444">
        <f t="shared" ca="1" si="114"/>
        <v>-280305134.60218376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-280305134.60218376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-1167938.0608424323</v>
      </c>
      <c r="L1712" s="444">
        <f t="shared" ca="1" si="114"/>
        <v>-281473072.66302621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-281473072.66302621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-1172804.469429276</v>
      </c>
      <c r="L1713" s="444">
        <f t="shared" ca="1" si="114"/>
        <v>-282645877.13245547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-282645877.13245547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-1177691.1547185644</v>
      </c>
      <c r="L1714" s="444">
        <f t="shared" ca="1" si="114"/>
        <v>-283823568.28717405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-283823568.28717405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-1182598.2011965585</v>
      </c>
      <c r="L1715" s="444">
        <f t="shared" ca="1" si="114"/>
        <v>-285006166.4883706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-285006166.4883706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-1187525.6937015441</v>
      </c>
      <c r="L1716" s="444">
        <f t="shared" ca="1" si="114"/>
        <v>-286193692.18207216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-286193692.18207216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-1192473.7174253007</v>
      </c>
      <c r="L1717" s="444">
        <f t="shared" ca="1" si="114"/>
        <v>-287386165.89949745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-287386165.89949745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-1197442.3579145726</v>
      </c>
      <c r="L1718" s="444">
        <f t="shared" ca="1" si="114"/>
        <v>-288583608.25741202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-288583608.25741202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-1202431.7010725501</v>
      </c>
      <c r="L1719" s="444">
        <f t="shared" ca="1" si="114"/>
        <v>-289786039.95848459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-289786039.95848459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-1207441.8331603524</v>
      </c>
      <c r="L1720" s="444">
        <f t="shared" ca="1" si="114"/>
        <v>-290993481.79164493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-290993481.79164493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-1212472.8407985205</v>
      </c>
      <c r="L1721" s="444">
        <f t="shared" ca="1" si="114"/>
        <v>-292205954.63244343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-292205954.63244343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-1217524.8109685143</v>
      </c>
      <c r="L1722" s="444">
        <f t="shared" ca="1" si="114"/>
        <v>-293423479.44341195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-293423479.44341195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-1222597.8310142164</v>
      </c>
      <c r="L1723" s="444">
        <f t="shared" ca="1" si="114"/>
        <v>-294646077.27442616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-294646077.27442616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-1227691.9886434423</v>
      </c>
      <c r="L1724" s="444">
        <f t="shared" ca="1" si="114"/>
        <v>-295873769.26306963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-295873769.26306963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-1232807.3719294567</v>
      </c>
      <c r="L1725" s="444">
        <f t="shared" ca="1" si="114"/>
        <v>-297106576.6349991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-297106576.6349991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-1237944.0693124961</v>
      </c>
      <c r="L1726" s="444">
        <f t="shared" ca="1" si="114"/>
        <v>-298344520.70431161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-298344520.70431161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-1243102.1696012984</v>
      </c>
      <c r="L1727" s="444">
        <f t="shared" ca="1" si="114"/>
        <v>-299587622.87391293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-299587622.87391293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-1248281.7619746372</v>
      </c>
      <c r="L1728" s="444">
        <f t="shared" ca="1" si="114"/>
        <v>-300835904.63588756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-300835904.63588756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-1253482.9359828648</v>
      </c>
      <c r="L1729" s="444">
        <f t="shared" ca="1" si="114"/>
        <v>-302089387.57187045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-302089387.57187045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-1258705.7815494603</v>
      </c>
      <c r="L1730" s="444">
        <f t="shared" ca="1" si="114"/>
        <v>-303348093.3534199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-303348093.3534199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-1263950.388972583</v>
      </c>
      <c r="L1731" s="444">
        <f t="shared" ca="1" si="114"/>
        <v>-304612043.74239248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-304612043.74239248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-1269216.8489266352</v>
      </c>
      <c r="L1732" s="444">
        <f t="shared" ca="1" si="114"/>
        <v>-305881260.59131914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-305881260.59131914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-1274505.2524638297</v>
      </c>
      <c r="L1733" s="444">
        <f t="shared" ca="1" si="114"/>
        <v>-307155765.84378296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-307155765.84378296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-1279815.6910157623</v>
      </c>
      <c r="L1734" s="444">
        <f t="shared" ca="1" si="114"/>
        <v>-308435581.53479874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-308435581.53479874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-1285148.2563949947</v>
      </c>
      <c r="L1735" s="444">
        <f t="shared" ca="1" si="114"/>
        <v>-309720729.79119372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-309720729.79119372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-1290503.0407966406</v>
      </c>
      <c r="L1736" s="444">
        <f t="shared" ca="1" si="114"/>
        <v>-311011232.83199036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-311011232.83199036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-1295880.1367999599</v>
      </c>
      <c r="L1737" s="444">
        <f t="shared" ca="1" si="114"/>
        <v>-312307112.96879029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-312307112.96879029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-1301279.6373699596</v>
      </c>
      <c r="L1738" s="444">
        <f t="shared" ca="1" si="114"/>
        <v>-313608392.60616022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-313608392.60616022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-1306701.635859001</v>
      </c>
      <c r="L1739" s="444">
        <f t="shared" ca="1" si="114"/>
        <v>-314915094.24201924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-314915094.24201924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-1312146.2260084134</v>
      </c>
      <c r="L1740" s="444">
        <f t="shared" ca="1" si="114"/>
        <v>-316227240.46802765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-316227240.46802765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-1317613.5019501152</v>
      </c>
      <c r="L1741" s="444">
        <f t="shared" ca="1" si="114"/>
        <v>-317544853.9699778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-317544853.9699778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-1323103.5582082409</v>
      </c>
      <c r="L1742" s="444">
        <f t="shared" ca="1" si="114"/>
        <v>-318867957.52818602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-318867957.52818602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-1328616.4897007751</v>
      </c>
      <c r="L1743" s="444">
        <f t="shared" ca="1" si="114"/>
        <v>-320196574.01788682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-320196574.01788682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-1334152.391741195</v>
      </c>
      <c r="L1744" s="444">
        <f t="shared" ca="1" si="114"/>
        <v>-321530726.40962803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-321530726.40962803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-1339711.3600401168</v>
      </c>
      <c r="L1745" s="444">
        <f t="shared" ca="1" si="114"/>
        <v>-322870437.76966816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-322870437.76966816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-1345293.4907069507</v>
      </c>
      <c r="L1746" s="444">
        <f t="shared" ca="1" si="114"/>
        <v>-324215731.26037514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-324215731.26037514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-1350898.8802515632</v>
      </c>
      <c r="L1747" s="444">
        <f t="shared" ca="1" si="114"/>
        <v>-325566630.14062673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-325566630.14062673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-1356527.6255859446</v>
      </c>
      <c r="L1748" s="444">
        <f t="shared" ca="1" si="114"/>
        <v>-326923157.7662127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-326923157.7662127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-1362179.8240258861</v>
      </c>
      <c r="L1749" s="444">
        <f t="shared" ca="1" si="114"/>
        <v>-328285337.59023857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-328285337.59023857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-1367855.5732926608</v>
      </c>
      <c r="L1750" s="444">
        <f t="shared" ca="1" si="114"/>
        <v>-329653193.16353124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-329653193.16353124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-1373554.9715147135</v>
      </c>
      <c r="L1751" s="444">
        <f t="shared" ca="1" si="114"/>
        <v>-331026748.13504595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-331026748.13504595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-1379278.1172293581</v>
      </c>
      <c r="L1752" s="444">
        <f t="shared" ca="1" si="114"/>
        <v>-332406026.25227529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-332406026.25227529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-1385025.1093844804</v>
      </c>
      <c r="L1753" s="444">
        <f t="shared" ca="1" si="114"/>
        <v>-333791051.36165977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-333791051.36165977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-1390796.0473402489</v>
      </c>
      <c r="L1754" s="444">
        <f t="shared" ca="1" si="114"/>
        <v>-335181847.40900004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-335181847.40900004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-1396591.0308708334</v>
      </c>
      <c r="L1755" s="444">
        <f t="shared" ca="1" si="114"/>
        <v>-336578438.43987089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-336578438.43987089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-1402410.1601661288</v>
      </c>
      <c r="L1756" s="444">
        <f t="shared" ca="1" si="114"/>
        <v>-337980848.60003704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-337980848.60003704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-1408253.5358334878</v>
      </c>
      <c r="L1757" s="444">
        <f t="shared" ca="1" si="114"/>
        <v>-339389102.13587052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-339389102.13587052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-1414121.2588994605</v>
      </c>
      <c r="L1758" s="444">
        <f t="shared" ca="1" si="114"/>
        <v>-340803223.39476997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-340803223.39476997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-1420013.4308115416</v>
      </c>
      <c r="L1759" s="444">
        <f t="shared" ca="1" si="114"/>
        <v>-342223236.82558149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-342223236.82558149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-1425930.153439923</v>
      </c>
      <c r="L1760" s="444">
        <f t="shared" ca="1" si="114"/>
        <v>-343649166.97902143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-343649166.97902143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-1431871.5290792559</v>
      </c>
      <c r="L1761" s="444">
        <f t="shared" ca="1" si="114"/>
        <v>-345081038.50810069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-345081038.50810069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-1437837.6604504194</v>
      </c>
      <c r="L1762" s="444">
        <f t="shared" ca="1" si="114"/>
        <v>-346518876.16855109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-346518876.16855109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-1443828.6507022963</v>
      </c>
      <c r="L1763" s="444">
        <f t="shared" ca="1" si="114"/>
        <v>-347962704.81925339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-347962704.81925339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-1449844.6034135558</v>
      </c>
      <c r="L1764" s="444">
        <f t="shared" ca="1" si="114"/>
        <v>-349412549.42266697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-349412549.42266697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-1455885.6225944457</v>
      </c>
      <c r="L1765" s="444">
        <f t="shared" ca="1" si="114"/>
        <v>-350868435.04526138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-350868435.04526138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-1461951.8126885891</v>
      </c>
      <c r="L1766" s="444">
        <f t="shared" ca="1" si="114"/>
        <v>-352330386.85794997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-352330386.85794997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-1468043.2785747915</v>
      </c>
      <c r="L1767" s="444">
        <f t="shared" ca="1" si="114"/>
        <v>-353798430.13652474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-353798430.13652474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-1474160.125568853</v>
      </c>
      <c r="L1768" s="444">
        <f t="shared" ca="1" si="114"/>
        <v>-355272590.2620936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-355272590.2620936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-1480302.45942539</v>
      </c>
      <c r="L1769" s="444">
        <f t="shared" ca="1" si="114"/>
        <v>-356752892.72151899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-356752892.72151899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-1486470.3863396624</v>
      </c>
      <c r="L1770" s="444">
        <f t="shared" ca="1" si="114"/>
        <v>-358239363.10785866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-358239363.10785866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-1492664.0129494111</v>
      </c>
      <c r="L1771" s="444">
        <f t="shared" ca="1" si="114"/>
        <v>-359732027.12080806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-359732027.12080806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-1498883.4463367003</v>
      </c>
      <c r="L1772" s="444">
        <f t="shared" ca="1" si="114"/>
        <v>-361230910.56714475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-361230910.56714475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-1505128.7940297697</v>
      </c>
      <c r="L1773" s="444">
        <f t="shared" ca="1" si="114"/>
        <v>-362736039.36117452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-362736039.36117452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-1511400.1640048937</v>
      </c>
      <c r="L1774" s="444">
        <f t="shared" ca="1" si="114"/>
        <v>-364247439.52517945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-364247439.52517945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-1517697.6646882477</v>
      </c>
      <c r="L1775" s="444">
        <f t="shared" ca="1" si="114"/>
        <v>-365765137.18986768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-365765137.18986768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-1524021.404957782</v>
      </c>
      <c r="L1776" s="444">
        <f t="shared" ca="1" si="114"/>
        <v>-367289158.59482545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-367289158.59482545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-1530371.4941451061</v>
      </c>
      <c r="L1777" s="444">
        <f t="shared" ca="1" si="114"/>
        <v>-368819530.08897054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-368819530.08897054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-1536748.0420373771</v>
      </c>
      <c r="L1778" s="444">
        <f t="shared" ca="1" si="114"/>
        <v>-370356278.13100791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-370356278.13100791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-1543151.1588791995</v>
      </c>
      <c r="L1779" s="444">
        <f t="shared" ca="1" si="114"/>
        <v>-371899429.28988713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-371899429.28988713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-1549580.9553745296</v>
      </c>
      <c r="L1780" s="444">
        <f t="shared" ca="1" si="114"/>
        <v>-373449010.24526167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-373449010.24526167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-1556037.5426885902</v>
      </c>
      <c r="L1781" s="444">
        <f t="shared" ca="1" si="114"/>
        <v>-375005047.78795028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-375005047.78795028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-1562521.0324497928</v>
      </c>
      <c r="L1782" s="444">
        <f t="shared" ca="1" si="114"/>
        <v>-376567568.82040006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-376567568.82040006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-1569031.5367516668</v>
      </c>
      <c r="L1783" s="444">
        <f t="shared" ca="1" si="114"/>
        <v>-378136600.35715175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-378136600.35715175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-1575569.1681547989</v>
      </c>
      <c r="L1784" s="444">
        <f t="shared" ca="1" si="114"/>
        <v>-379712169.52530652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-379712169.52530652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-1582134.0396887772</v>
      </c>
      <c r="L1785" s="444">
        <f t="shared" ca="1" si="114"/>
        <v>-381294303.56499529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-381294303.56499529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-1588726.2648541471</v>
      </c>
      <c r="L1786" s="444">
        <f t="shared" ca="1" si="114"/>
        <v>-382883029.82984942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-382883029.82984942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-1595345.9576243726</v>
      </c>
      <c r="L1787" s="444">
        <f t="shared" ca="1" si="114"/>
        <v>-384478375.7874738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-384478375.7874738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-1601993.2324478074</v>
      </c>
      <c r="L1788" s="444">
        <f t="shared" ca="1" si="114"/>
        <v>-386080369.0199216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-386080369.0199216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-1608668.2042496733</v>
      </c>
      <c r="L1789" s="444">
        <f t="shared" ca="1" si="114"/>
        <v>-387689037.22417128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-387689037.22417128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-1615370.988434047</v>
      </c>
      <c r="L1790" s="444">
        <f t="shared" ca="1" si="114"/>
        <v>-389304408.21260536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-389304408.21260536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-1622101.7008858556</v>
      </c>
      <c r="L1791" s="444">
        <f t="shared" ca="1" si="114"/>
        <v>-390926509.91349119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-390926509.91349119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-1628860.45797288</v>
      </c>
      <c r="L1792" s="444">
        <f t="shared" ca="1" si="114"/>
        <v>-392555370.37146407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-392555370.37146407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-1635647.3765477668</v>
      </c>
      <c r="L1793" s="444">
        <f t="shared" ref="L1793:L2047" ca="1" si="119">I1793-J1793+K1793</f>
        <v>-394191017.74801183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-394191017.74801183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-1642462.5739500492</v>
      </c>
      <c r="L1794" s="444">
        <f t="shared" ca="1" si="119"/>
        <v>-395833480.32196188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-395833480.32196188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-1649306.1680081745</v>
      </c>
      <c r="L1795" s="444">
        <f t="shared" ca="1" si="119"/>
        <v>-397482786.48997003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-397482786.48997003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-1656178.2770415419</v>
      </c>
      <c r="L1796" s="444">
        <f t="shared" ca="1" si="119"/>
        <v>-399138964.76701158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-399138964.76701158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-1663079.0198625482</v>
      </c>
      <c r="L1797" s="444">
        <f t="shared" ca="1" si="119"/>
        <v>-400802043.78687412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-400802043.78687412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-1670008.5157786421</v>
      </c>
      <c r="L1798" s="444">
        <f t="shared" ca="1" si="119"/>
        <v>-402472052.30265278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-402472052.30265278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-1676966.8845943864</v>
      </c>
      <c r="L1799" s="444">
        <f t="shared" ca="1" si="119"/>
        <v>-404149019.18724716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-404149019.18724716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-1683954.2466135297</v>
      </c>
      <c r="L1800" s="444">
        <f t="shared" ca="1" si="119"/>
        <v>-405832973.43386066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-405832973.43386066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-1690970.722641086</v>
      </c>
      <c r="L1801" s="444">
        <f t="shared" ca="1" si="119"/>
        <v>-407523944.15650177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-407523944.15650177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-1698016.433985424</v>
      </c>
      <c r="L1802" s="444">
        <f t="shared" ca="1" si="119"/>
        <v>-409221960.59048718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-409221960.59048718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-1705091.5024603633</v>
      </c>
      <c r="L1803" s="444">
        <f t="shared" ca="1" si="119"/>
        <v>-410927052.09294754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-410927052.09294754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-1712196.0503872815</v>
      </c>
      <c r="L1804" s="444">
        <f t="shared" ca="1" si="119"/>
        <v>-412639248.14333481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-412639248.14333481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-1719330.2005972282</v>
      </c>
      <c r="L1805" s="444">
        <f t="shared" ca="1" si="119"/>
        <v>-414358578.34393203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-414358578.34393203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-1726494.0764330502</v>
      </c>
      <c r="L1806" s="444">
        <f t="shared" ca="1" si="119"/>
        <v>-416085072.4203651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-416085072.4203651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-1733687.8017515212</v>
      </c>
      <c r="L1807" s="444">
        <f t="shared" ca="1" si="119"/>
        <v>-417818760.22211659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-417818760.22211659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-1740911.5009254857</v>
      </c>
      <c r="L1808" s="444">
        <f t="shared" ca="1" si="119"/>
        <v>-419559671.72304207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-419559671.72304207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-1748165.298846009</v>
      </c>
      <c r="L1809" s="444">
        <f t="shared" ca="1" si="119"/>
        <v>-421307837.02188808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-421307837.02188808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-1755449.3209245338</v>
      </c>
      <c r="L1810" s="444">
        <f t="shared" ca="1" si="119"/>
        <v>-423063286.3428126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-423063286.3428126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-1762763.6930950524</v>
      </c>
      <c r="L1811" s="444">
        <f t="shared" ca="1" si="119"/>
        <v>-424826050.03590763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-424826050.03590763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-1770108.5418162821</v>
      </c>
      <c r="L1812" s="444">
        <f t="shared" ca="1" si="119"/>
        <v>-426596158.57772392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-426596158.57772392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-1777483.9940738496</v>
      </c>
      <c r="L1813" s="444">
        <f t="shared" ca="1" si="119"/>
        <v>-428373642.57179779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-428373642.57179779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-1784890.1773824908</v>
      </c>
      <c r="L1814" s="444">
        <f t="shared" ca="1" si="119"/>
        <v>-430158532.74918026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-430158532.74918026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-1792327.219788251</v>
      </c>
      <c r="L1815" s="444">
        <f t="shared" ca="1" si="119"/>
        <v>-431950859.96896851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-431950859.96896851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-1799795.2498707024</v>
      </c>
      <c r="L1816" s="444">
        <f t="shared" ca="1" si="119"/>
        <v>-433750655.21883923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-433750655.21883923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-1807294.3967451635</v>
      </c>
      <c r="L1817" s="444">
        <f t="shared" ca="1" si="119"/>
        <v>-435557949.61558437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-435557949.61558437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-1814824.7900649349</v>
      </c>
      <c r="L1818" s="444">
        <f t="shared" ca="1" si="119"/>
        <v>-437372774.4056493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-437372774.4056493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-1822386.5600235388</v>
      </c>
      <c r="L1819" s="444">
        <f t="shared" ca="1" si="119"/>
        <v>-439195160.96567285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-439195160.96567285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-1829979.8373569702</v>
      </c>
      <c r="L1820" s="444">
        <f t="shared" ca="1" si="119"/>
        <v>-441025140.80302984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-441025140.80302984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-1837604.7533459573</v>
      </c>
      <c r="L1821" s="444">
        <f t="shared" ca="1" si="119"/>
        <v>-442862745.5563758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-442862745.5563758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-1845261.4398182326</v>
      </c>
      <c r="L1822" s="444">
        <f t="shared" ca="1" si="119"/>
        <v>-444708006.99619401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-444708006.99619401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-1852950.0291508082</v>
      </c>
      <c r="L1823" s="444">
        <f t="shared" ca="1" si="119"/>
        <v>-446560957.02534479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-446560957.02534479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-1860670.6542722697</v>
      </c>
      <c r="L1824" s="444">
        <f t="shared" ca="1" si="119"/>
        <v>-448421627.67961705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-448421627.67961705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-1868423.4486650713</v>
      </c>
      <c r="L1825" s="444">
        <f t="shared" ca="1" si="119"/>
        <v>-450290051.12828213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-450290051.12828213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-1876208.546367842</v>
      </c>
      <c r="L1826" s="444">
        <f t="shared" ca="1" si="119"/>
        <v>-452166259.67464995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-452166259.67464995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-1884026.0819777078</v>
      </c>
      <c r="L1827" s="444">
        <f t="shared" ca="1" si="119"/>
        <v>-454050285.75662768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-454050285.75662768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-1891876.1906526154</v>
      </c>
      <c r="L1828" s="444">
        <f t="shared" ca="1" si="119"/>
        <v>-455942161.94728029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-455942161.94728029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-1899759.0081136676</v>
      </c>
      <c r="L1829" s="444">
        <f t="shared" ca="1" si="119"/>
        <v>-457841920.95539397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-457841920.95539397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-1907674.6706474749</v>
      </c>
      <c r="L1830" s="444">
        <f t="shared" ca="1" si="119"/>
        <v>-459749595.62604147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-459749595.62604147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-1915623.315108506</v>
      </c>
      <c r="L1831" s="444">
        <f t="shared" ca="1" si="119"/>
        <v>-461665218.94114995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-461665218.94114995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-1923605.0789214585</v>
      </c>
      <c r="L1832" s="444">
        <f t="shared" ca="1" si="119"/>
        <v>-463588824.02007139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-463588824.02007139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-1931620.1000836308</v>
      </c>
      <c r="L1833" s="444">
        <f t="shared" ca="1" si="119"/>
        <v>-465520444.12015504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-465520444.12015504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-1939668.5171673126</v>
      </c>
      <c r="L1834" s="444">
        <f t="shared" ca="1" si="119"/>
        <v>-467460112.63732237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-467460112.63732237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-1947750.4693221767</v>
      </c>
      <c r="L1835" s="444">
        <f t="shared" ca="1" si="119"/>
        <v>-469407863.10664457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-469407863.10664457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-1955866.0962776854</v>
      </c>
      <c r="L1836" s="444">
        <f t="shared" ca="1" si="119"/>
        <v>-471363729.20292228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-471363729.20292228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-1964015.5383455094</v>
      </c>
      <c r="L1837" s="444">
        <f t="shared" ca="1" si="119"/>
        <v>-473327744.7412678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-473327744.7412678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-1972198.9364219492</v>
      </c>
      <c r="L1838" s="444">
        <f t="shared" ca="1" si="119"/>
        <v>-475299943.67768973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-475299943.67768973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-1980416.4319903739</v>
      </c>
      <c r="L1839" s="444">
        <f t="shared" ca="1" si="119"/>
        <v>-477280360.10968012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-477280360.10968012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-1988668.1671236672</v>
      </c>
      <c r="L1840" s="444">
        <f t="shared" ca="1" si="119"/>
        <v>-479269028.27680379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-479269028.27680379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-1996954.2844866824</v>
      </c>
      <c r="L1841" s="444">
        <f t="shared" ca="1" si="119"/>
        <v>-481265982.5612905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-481265982.5612905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-2005274.9273387103</v>
      </c>
      <c r="L1842" s="444">
        <f t="shared" ca="1" si="119"/>
        <v>-483271257.48862922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-483271257.48862922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-2013630.239535955</v>
      </c>
      <c r="L1843" s="444">
        <f t="shared" ca="1" si="119"/>
        <v>-485284887.72816515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-485284887.72816515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-2022020.3655340215</v>
      </c>
      <c r="L1844" s="444">
        <f t="shared" ca="1" si="119"/>
        <v>-487306908.09369916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-487306908.09369916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-2030445.4503904129</v>
      </c>
      <c r="L1845" s="444">
        <f t="shared" ca="1" si="119"/>
        <v>-489337353.54408956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-489337353.54408956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-2038905.63976704</v>
      </c>
      <c r="L1846" s="444">
        <f t="shared" ca="1" si="119"/>
        <v>-491376259.18385661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-491376259.18385661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-2047401.0799327358</v>
      </c>
      <c r="L1847" s="444">
        <f t="shared" ca="1" si="119"/>
        <v>-493423660.26378936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-493423660.26378936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-2055931.9177657887</v>
      </c>
      <c r="L1848" s="444">
        <f t="shared" ca="1" si="119"/>
        <v>-495479592.18155515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-495479592.18155515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-2064498.3007564798</v>
      </c>
      <c r="L1849" s="444">
        <f t="shared" ca="1" si="119"/>
        <v>-497544090.48231161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-497544090.48231161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-2073100.3770096316</v>
      </c>
      <c r="L1850" s="444">
        <f t="shared" ca="1" si="119"/>
        <v>-499617190.85932124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-499617190.85932124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-2081738.2952471718</v>
      </c>
      <c r="L1851" s="444">
        <f t="shared" ca="1" si="119"/>
        <v>-501698929.15456843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-501698929.15456843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-2090412.204810702</v>
      </c>
      <c r="L1852" s="444">
        <f t="shared" ca="1" si="119"/>
        <v>-503789341.35937911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-503789341.35937911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-2099122.2556640795</v>
      </c>
      <c r="L1853" s="444">
        <f t="shared" ca="1" si="119"/>
        <v>-505888463.61504316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-505888463.61504316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-2107868.598396013</v>
      </c>
      <c r="L1854" s="444">
        <f t="shared" ca="1" si="119"/>
        <v>-507996332.21343917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-507996332.21343917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-2116651.384222663</v>
      </c>
      <c r="L1855" s="444">
        <f t="shared" ca="1" si="119"/>
        <v>-510112983.59766185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-510112983.59766185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-2125470.7649902576</v>
      </c>
      <c r="L1856" s="444">
        <f t="shared" ca="1" si="119"/>
        <v>-512238454.36265212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-512238454.36265212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-2134326.893177717</v>
      </c>
      <c r="L1857" s="444">
        <f t="shared" ca="1" si="119"/>
        <v>-514372781.25582981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-514372781.25582981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-2143219.9218992908</v>
      </c>
      <c r="L1858" s="444">
        <f t="shared" ca="1" si="119"/>
        <v>-516516001.17772913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-516516001.17772913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-2152150.0049072048</v>
      </c>
      <c r="L1859" s="444">
        <f t="shared" ca="1" si="119"/>
        <v>-518668151.18263632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-518668151.18263632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-2161117.296594318</v>
      </c>
      <c r="L1860" s="444">
        <f t="shared" ca="1" si="119"/>
        <v>-520829268.47923064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-520829268.47923064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-2170121.9519967944</v>
      </c>
      <c r="L1861" s="444">
        <f t="shared" ca="1" si="119"/>
        <v>-522999390.43122745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-522999390.43122745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-2179164.1267967811</v>
      </c>
      <c r="L1862" s="444">
        <f t="shared" ca="1" si="119"/>
        <v>-525178554.55802423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-525178554.55802423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-2188243.9773251005</v>
      </c>
      <c r="L1863" s="444">
        <f t="shared" ca="1" si="119"/>
        <v>-527366798.53534931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-527366798.53534931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-2197361.6605639551</v>
      </c>
      <c r="L1864" s="444">
        <f t="shared" ca="1" si="119"/>
        <v>-529564160.19591326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-529564160.19591326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-2206517.3341496387</v>
      </c>
      <c r="L1865" s="444">
        <f t="shared" ca="1" si="119"/>
        <v>-531770677.53006291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-531770677.53006291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-2215711.156375262</v>
      </c>
      <c r="L1866" s="444">
        <f t="shared" ca="1" si="119"/>
        <v>-533986388.6864382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-533986388.6864382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-2224943.2861934924</v>
      </c>
      <c r="L1867" s="444">
        <f t="shared" ca="1" si="119"/>
        <v>-536211331.97263169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-536211331.97263169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-2234213.8832192989</v>
      </c>
      <c r="L1868" s="444">
        <f t="shared" ca="1" si="119"/>
        <v>-538445545.85585093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-538445545.85585093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-2243523.1077327123</v>
      </c>
      <c r="L1869" s="444">
        <f t="shared" ca="1" si="119"/>
        <v>-540689068.96358359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-540689068.96358359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-2252871.1206815983</v>
      </c>
      <c r="L1870" s="444">
        <f t="shared" ca="1" si="119"/>
        <v>-542941940.08426523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-542941940.08426523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-2262258.0836844384</v>
      </c>
      <c r="L1871" s="444">
        <f t="shared" ca="1" si="119"/>
        <v>-545204198.16794968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-545204198.16794968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-2271684.1590331234</v>
      </c>
      <c r="L1872" s="444">
        <f t="shared" ca="1" si="119"/>
        <v>-547475882.32698286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-547475882.32698286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-2281149.5096957618</v>
      </c>
      <c r="L1873" s="444">
        <f t="shared" ca="1" si="119"/>
        <v>-549757031.83667862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-549757031.83667862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-2290654.299319494</v>
      </c>
      <c r="L1874" s="444">
        <f t="shared" ca="1" si="119"/>
        <v>-552047686.13599813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-552047686.13599813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-2300198.6922333254</v>
      </c>
      <c r="L1875" s="444">
        <f t="shared" ca="1" si="119"/>
        <v>-554347884.82823145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-554347884.82823145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-2309782.8534509642</v>
      </c>
      <c r="L1876" s="444">
        <f t="shared" ca="1" si="119"/>
        <v>-556657667.68168247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-556657667.68168247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-2319406.9486736767</v>
      </c>
      <c r="L1877" s="444">
        <f t="shared" ca="1" si="119"/>
        <v>-558977074.63035619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-558977074.63035619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-2329071.1442931509</v>
      </c>
      <c r="L1878" s="444">
        <f t="shared" ca="1" si="119"/>
        <v>-561306145.77464938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-561306145.77464938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-2338775.6073943726</v>
      </c>
      <c r="L1879" s="444">
        <f t="shared" ca="1" si="119"/>
        <v>-563644921.38204372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-563644921.38204372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-2348520.5057585156</v>
      </c>
      <c r="L1880" s="444">
        <f t="shared" ca="1" si="119"/>
        <v>-565993441.88780224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-565993441.88780224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-2358306.0078658424</v>
      </c>
      <c r="L1881" s="444">
        <f t="shared" ca="1" si="119"/>
        <v>-568351747.89566803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-568351747.89566803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-2368132.282898617</v>
      </c>
      <c r="L1882" s="444">
        <f t="shared" ca="1" si="119"/>
        <v>-570719880.17856669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-570719880.17856669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-2377999.500744028</v>
      </c>
      <c r="L1883" s="444">
        <f t="shared" ca="1" si="119"/>
        <v>-573097879.67931068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-573097879.67931068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-2387907.8319971277</v>
      </c>
      <c r="L1884" s="444">
        <f t="shared" ca="1" si="119"/>
        <v>-575485787.51130784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-575485787.51130784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-2397857.4479637826</v>
      </c>
      <c r="L1885" s="444">
        <f t="shared" ca="1" si="119"/>
        <v>-577883644.95927167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-577883644.95927167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-2407848.5206636321</v>
      </c>
      <c r="L1886" s="444">
        <f t="shared" ca="1" si="119"/>
        <v>-580291493.47993529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-580291493.47993529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-2417881.2228330635</v>
      </c>
      <c r="L1887" s="444">
        <f t="shared" ca="1" si="119"/>
        <v>-582709374.70276833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-582709374.70276833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-2427955.7279282012</v>
      </c>
      <c r="L1888" s="444">
        <f t="shared" ca="1" si="119"/>
        <v>-585137330.43069649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-585137330.43069649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-2438072.2101279022</v>
      </c>
      <c r="L1889" s="444">
        <f t="shared" ca="1" si="119"/>
        <v>-587575402.64082444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-587575402.64082444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-2448230.8443367686</v>
      </c>
      <c r="L1890" s="444">
        <f t="shared" ca="1" si="119"/>
        <v>-590023633.48516119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-590023633.48516119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-2458431.8061881717</v>
      </c>
      <c r="L1891" s="444">
        <f t="shared" ca="1" si="119"/>
        <v>-592482065.29134941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-592482065.29134941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-2468675.2720472892</v>
      </c>
      <c r="L1892" s="444">
        <f t="shared" ca="1" si="119"/>
        <v>-594950740.56339669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-594950740.56339669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-2478961.4190141531</v>
      </c>
      <c r="L1893" s="444">
        <f t="shared" ca="1" si="119"/>
        <v>-597429701.98241079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-597429701.98241079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-2489290.4249267117</v>
      </c>
      <c r="L1894" s="444">
        <f t="shared" ca="1" si="119"/>
        <v>-599918992.40733755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-599918992.40733755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-2499662.4683639063</v>
      </c>
      <c r="L1895" s="444">
        <f t="shared" ca="1" si="119"/>
        <v>-602418654.87570143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-602418654.87570143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-2510077.7286487557</v>
      </c>
      <c r="L1896" s="444">
        <f t="shared" ca="1" si="119"/>
        <v>-604928732.60435021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-604928732.60435021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-2520536.3858514591</v>
      </c>
      <c r="L1897" s="444">
        <f t="shared" ca="1" si="119"/>
        <v>-607449268.99020171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-607449268.99020171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-2531038.6207925072</v>
      </c>
      <c r="L1898" s="444">
        <f t="shared" ca="1" si="119"/>
        <v>-609980307.61099422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-609980307.61099422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-2541584.6150458092</v>
      </c>
      <c r="L1899" s="444">
        <f t="shared" ca="1" si="119"/>
        <v>-612521892.22604001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-612521892.22604001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-2552174.5509418333</v>
      </c>
      <c r="L1900" s="444">
        <f t="shared" ca="1" si="119"/>
        <v>-615074066.77698183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-615074066.77698183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-2562808.6115707578</v>
      </c>
      <c r="L1901" s="444">
        <f t="shared" ca="1" si="119"/>
        <v>-617636875.38855255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-617636875.38855255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-2573486.9807856358</v>
      </c>
      <c r="L1902" s="444">
        <f t="shared" ca="1" si="119"/>
        <v>-620210362.36933815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-620210362.36933815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-2584209.8432055758</v>
      </c>
      <c r="L1903" s="444">
        <f t="shared" ca="1" si="119"/>
        <v>-622794572.21254373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-622794572.21254373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-2594977.3842189321</v>
      </c>
      <c r="L1904" s="444">
        <f t="shared" ca="1" si="119"/>
        <v>-625389549.59676266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-625389549.59676266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-2605789.7899865112</v>
      </c>
      <c r="L1905" s="444">
        <f t="shared" ca="1" si="119"/>
        <v>-627995339.38674915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-627995339.38674915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-2616647.247444788</v>
      </c>
      <c r="L1906" s="444">
        <f t="shared" ca="1" si="119"/>
        <v>-630611986.6341939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-630611986.6341939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-2627549.944309141</v>
      </c>
      <c r="L1907" s="444">
        <f t="shared" ca="1" si="119"/>
        <v>-633239536.57850301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-633239536.57850301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-2638498.0690770959</v>
      </c>
      <c r="L1908" s="444">
        <f t="shared" ca="1" si="119"/>
        <v>-635878034.64758015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-635878034.64758015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-2649491.8110315837</v>
      </c>
      <c r="L1909" s="444">
        <f t="shared" ca="1" si="119"/>
        <v>-638527526.45861173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-638527526.45861173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-2660531.3602442155</v>
      </c>
      <c r="L1910" s="444">
        <f t="shared" ca="1" si="119"/>
        <v>-641188057.818856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-641188057.818856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-2671616.9075785666</v>
      </c>
      <c r="L1911" s="444">
        <f t="shared" ca="1" si="119"/>
        <v>-643859674.72643459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-643859674.72643459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-2682748.6446934775</v>
      </c>
      <c r="L1912" s="444">
        <f t="shared" ca="1" si="119"/>
        <v>-646542423.37112808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-646542423.37112808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-2693926.7640463668</v>
      </c>
      <c r="L1913" s="444">
        <f t="shared" ca="1" si="119"/>
        <v>-649236350.13517439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-649236350.13517439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-2705151.4588965601</v>
      </c>
      <c r="L1914" s="444">
        <f t="shared" ca="1" si="119"/>
        <v>-651941501.59407091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-651941501.59407091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-2716422.9233086286</v>
      </c>
      <c r="L1915" s="444">
        <f t="shared" ca="1" si="119"/>
        <v>-654657924.51737952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-654657924.51737952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-2727741.3521557478</v>
      </c>
      <c r="L1916" s="444">
        <f t="shared" ca="1" si="119"/>
        <v>-657385665.86953533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-657385665.86953533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-2739106.9411230637</v>
      </c>
      <c r="L1917" s="444">
        <f t="shared" ca="1" si="119"/>
        <v>-660124772.81065834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-660124772.81065834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-2750519.8867110764</v>
      </c>
      <c r="L1918" s="444">
        <f t="shared" ca="1" si="119"/>
        <v>-662875292.69736946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-662875292.69736946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-2761980.3862390392</v>
      </c>
      <c r="L1919" s="444">
        <f t="shared" ca="1" si="119"/>
        <v>-665637273.08360851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-665637273.08360851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-2773488.6378483688</v>
      </c>
      <c r="L1920" s="444">
        <f t="shared" ca="1" si="119"/>
        <v>-668410761.72145689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-668410761.72145689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-2785044.8405060703</v>
      </c>
      <c r="L1921" s="444">
        <f t="shared" ca="1" si="119"/>
        <v>-671195806.56196296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-671195806.56196296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-2796649.194008179</v>
      </c>
      <c r="L1922" s="444">
        <f t="shared" ca="1" si="119"/>
        <v>-673992455.75597119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-673992455.75597119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-2808301.8989832131</v>
      </c>
      <c r="L1923" s="444">
        <f t="shared" ca="1" si="119"/>
        <v>-676800757.65495443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-676800757.65495443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-2820003.1568956436</v>
      </c>
      <c r="L1924" s="444">
        <f t="shared" ca="1" si="119"/>
        <v>-679620760.81185007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-679620760.81185007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-2831753.1700493754</v>
      </c>
      <c r="L1925" s="444">
        <f t="shared" ca="1" si="119"/>
        <v>-682452513.9818995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-682452513.9818995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-2843552.1415912481</v>
      </c>
      <c r="L1926" s="444">
        <f t="shared" ca="1" si="119"/>
        <v>-685296066.12349069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-685296066.12349069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-2855400.2755145445</v>
      </c>
      <c r="L1927" s="444">
        <f t="shared" ca="1" si="119"/>
        <v>-688151466.39900529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-688151466.39900529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-2867297.776662522</v>
      </c>
      <c r="L1928" s="444">
        <f t="shared" ca="1" si="119"/>
        <v>-691018764.17566776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-691018764.17566776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-2879244.8507319489</v>
      </c>
      <c r="L1929" s="444">
        <f t="shared" ca="1" si="119"/>
        <v>-693898009.02639973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-693898009.02639973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-2891241.7042766656</v>
      </c>
      <c r="L1930" s="444">
        <f t="shared" ca="1" si="119"/>
        <v>-696789250.73067641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-696789250.73067641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-2903288.5447111516</v>
      </c>
      <c r="L1931" s="444">
        <f t="shared" ca="1" si="119"/>
        <v>-699692539.27538753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-699692539.27538753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-2915385.5803141147</v>
      </c>
      <c r="L1932" s="444">
        <f t="shared" ca="1" si="119"/>
        <v>-702607924.85570168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-702607924.85570168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-2927533.0202320903</v>
      </c>
      <c r="L1933" s="444">
        <f t="shared" ca="1" si="119"/>
        <v>-705535457.87593377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-705535457.87593377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-2939731.0744830575</v>
      </c>
      <c r="L1934" s="444">
        <f t="shared" ca="1" si="119"/>
        <v>-708475188.9504168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-708475188.9504168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-2951979.9539600699</v>
      </c>
      <c r="L1935" s="444">
        <f t="shared" ca="1" si="119"/>
        <v>-711427168.90437686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-711427168.90437686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-2964279.8704349035</v>
      </c>
      <c r="L1936" s="444">
        <f t="shared" ca="1" si="119"/>
        <v>-714391448.77481174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-714391448.77481174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-2976631.0365617154</v>
      </c>
      <c r="L1937" s="444">
        <f t="shared" ca="1" si="119"/>
        <v>-717368079.81137347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-717368079.81137347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-2989033.6658807229</v>
      </c>
      <c r="L1938" s="444">
        <f t="shared" ca="1" si="119"/>
        <v>-720357113.47725415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-720357113.47725415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-3001487.9728218922</v>
      </c>
      <c r="L1939" s="444">
        <f t="shared" ca="1" si="119"/>
        <v>-723358601.4500761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-723358601.4500761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-3013994.1727086506</v>
      </c>
      <c r="L1940" s="444">
        <f t="shared" ca="1" si="119"/>
        <v>-726372595.62278473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-726372595.62278473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-3026552.4817616032</v>
      </c>
      <c r="L1941" s="444">
        <f t="shared" ca="1" si="119"/>
        <v>-729399148.10454631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-729399148.10454631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-3039163.1171022761</v>
      </c>
      <c r="L1942" s="444">
        <f t="shared" ca="1" si="119"/>
        <v>-732438311.22164857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-732438311.22164857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-3051826.2967568692</v>
      </c>
      <c r="L1943" s="444">
        <f t="shared" ca="1" si="119"/>
        <v>-735490137.51840544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-735490137.51840544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-3064542.2396600228</v>
      </c>
      <c r="L1944" s="444">
        <f t="shared" ca="1" si="119"/>
        <v>-738554679.75806546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-738554679.75806546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-3077311.1656586062</v>
      </c>
      <c r="L1945" s="444">
        <f t="shared" ca="1" si="119"/>
        <v>-741631990.92372406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-741631990.92372406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-3090133.2955155168</v>
      </c>
      <c r="L1946" s="444">
        <f t="shared" ca="1" si="119"/>
        <v>-744722124.21923959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-744722124.21923959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-3103008.8509134981</v>
      </c>
      <c r="L1947" s="444">
        <f t="shared" ca="1" si="119"/>
        <v>-747825133.07015312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-747825133.07015312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-3115938.0544589711</v>
      </c>
      <c r="L1948" s="444">
        <f t="shared" ca="1" si="119"/>
        <v>-750941071.12461209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-750941071.12461209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-3128921.1296858839</v>
      </c>
      <c r="L1949" s="444">
        <f t="shared" ca="1" si="119"/>
        <v>-754069992.25429797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-754069992.25429797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-3141958.3010595748</v>
      </c>
      <c r="L1950" s="444">
        <f t="shared" ca="1" si="119"/>
        <v>-757211950.55535758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-757211950.55535758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-3155049.7939806567</v>
      </c>
      <c r="L1951" s="444">
        <f t="shared" ca="1" si="119"/>
        <v>-760367000.34933817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-760367000.34933817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-3168195.8347889092</v>
      </c>
      <c r="L1952" s="444">
        <f t="shared" ca="1" si="119"/>
        <v>-763535196.18412709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-763535196.18412709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-3181396.650767196</v>
      </c>
      <c r="L1953" s="444">
        <f t="shared" ca="1" si="119"/>
        <v>-766716592.8348943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-766716592.8348943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-3194652.4701453927</v>
      </c>
      <c r="L1954" s="444">
        <f t="shared" ca="1" si="119"/>
        <v>-769911245.30503964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-769911245.30503964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-3207963.5221043318</v>
      </c>
      <c r="L1955" s="444">
        <f t="shared" ca="1" si="119"/>
        <v>-773119208.82714403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-773119208.82714403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-3221330.0367797669</v>
      </c>
      <c r="L1956" s="444">
        <f t="shared" ca="1" si="119"/>
        <v>-776340538.86392379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-776340538.86392379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-3234752.2452663491</v>
      </c>
      <c r="L1957" s="444">
        <f t="shared" ca="1" si="119"/>
        <v>-779575291.10919011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-779575291.10919011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-3248230.3796216254</v>
      </c>
      <c r="L1958" s="444">
        <f t="shared" ca="1" si="119"/>
        <v>-782823521.48881173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-782823521.48881173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-3261764.6728700488</v>
      </c>
      <c r="L1959" s="444">
        <f t="shared" ca="1" si="119"/>
        <v>-786085286.16168177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-786085286.16168177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-3275355.3590070074</v>
      </c>
      <c r="L1960" s="444">
        <f t="shared" ca="1" si="119"/>
        <v>-789360641.52068877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-789360641.52068877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-3289002.6730028698</v>
      </c>
      <c r="L1961" s="444">
        <f t="shared" ca="1" si="119"/>
        <v>-792649644.19369161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-792649644.19369161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-3302706.8508070484</v>
      </c>
      <c r="L1962" s="444">
        <f t="shared" ca="1" si="119"/>
        <v>-795952351.04449868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-795952351.04449868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-3316468.1293520778</v>
      </c>
      <c r="L1963" s="444">
        <f t="shared" ca="1" si="119"/>
        <v>-799268819.17385077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-799268819.17385077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-3330286.7465577116</v>
      </c>
      <c r="L1964" s="444">
        <f t="shared" ca="1" si="119"/>
        <v>-802599105.92040849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-802599105.92040849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-3344162.9413350355</v>
      </c>
      <c r="L1965" s="444">
        <f t="shared" ca="1" si="119"/>
        <v>-805943268.86174357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-805943268.86174357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-3358096.953590598</v>
      </c>
      <c r="L1966" s="444">
        <f t="shared" ca="1" si="119"/>
        <v>-809301365.8153342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-809301365.8153342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-3372089.0242305589</v>
      </c>
      <c r="L1967" s="444">
        <f t="shared" ca="1" si="119"/>
        <v>-812673454.8395648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-812673454.8395648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-3386139.3951648534</v>
      </c>
      <c r="L1968" s="444">
        <f t="shared" ca="1" si="119"/>
        <v>-816059594.23472965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-816059594.23472965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-3400248.3093113736</v>
      </c>
      <c r="L1969" s="444">
        <f t="shared" ca="1" si="119"/>
        <v>-819459842.54404104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-819459842.54404104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-3414416.0106001711</v>
      </c>
      <c r="L1970" s="444">
        <f t="shared" ca="1" si="119"/>
        <v>-822874258.55464125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-822874258.55464125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-3428642.743977672</v>
      </c>
      <c r="L1971" s="444">
        <f t="shared" ca="1" si="119"/>
        <v>-826302901.29861891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-826302901.29861891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-3442928.755410912</v>
      </c>
      <c r="L1972" s="444">
        <f t="shared" ca="1" si="119"/>
        <v>-829745830.05402982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-829745830.05402982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-3457274.2918917909</v>
      </c>
      <c r="L1973" s="444">
        <f t="shared" ca="1" si="119"/>
        <v>-833203104.34592164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-833203104.34592164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-3471679.6014413401</v>
      </c>
      <c r="L1974" s="444">
        <f t="shared" ca="1" si="119"/>
        <v>-836674783.94736302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-836674783.94736302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-3486144.9331140127</v>
      </c>
      <c r="L1975" s="444">
        <f t="shared" ca="1" si="119"/>
        <v>-840160928.88047707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-840160928.88047707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-3500670.5370019879</v>
      </c>
      <c r="L1976" s="444">
        <f t="shared" ca="1" si="119"/>
        <v>-843661599.41747904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-843661599.41747904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-3515256.664239496</v>
      </c>
      <c r="L1977" s="444">
        <f t="shared" ca="1" si="119"/>
        <v>-847176856.08171856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-847176856.08171856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-3529903.5670071603</v>
      </c>
      <c r="L1978" s="444">
        <f t="shared" ca="1" si="119"/>
        <v>-850706759.64872575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-850706759.64872575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-3544611.4985363572</v>
      </c>
      <c r="L1979" s="444">
        <f t="shared" ca="1" si="119"/>
        <v>-854251371.1472621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-854251371.1472621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-3559380.713113592</v>
      </c>
      <c r="L1980" s="444">
        <f t="shared" ca="1" si="119"/>
        <v>-857810751.86037564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-857810751.86037564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-3574211.4660848984</v>
      </c>
      <c r="L1981" s="444">
        <f t="shared" ca="1" si="119"/>
        <v>-861384963.3264606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-861384963.3264606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-3589104.0138602522</v>
      </c>
      <c r="L1982" s="444">
        <f t="shared" ca="1" si="119"/>
        <v>-864974067.34032083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-864974067.34032083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-3604058.6139180032</v>
      </c>
      <c r="L1983" s="444">
        <f t="shared" ca="1" si="119"/>
        <v>-868578125.95423877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-868578125.95423877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-3619075.5248093284</v>
      </c>
      <c r="L1984" s="444">
        <f t="shared" ca="1" si="119"/>
        <v>-872197201.47904813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-872197201.47904813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-3634155.0061627012</v>
      </c>
      <c r="L1985" s="444">
        <f t="shared" ca="1" si="119"/>
        <v>-875831356.48521078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-875831356.48521078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-3649297.3186883787</v>
      </c>
      <c r="L1986" s="444">
        <f t="shared" ca="1" si="119"/>
        <v>-879480653.80389917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-879480653.80389917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-3664502.7241829131</v>
      </c>
      <c r="L1987" s="444">
        <f t="shared" ca="1" si="119"/>
        <v>-883145156.52808213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-883145156.52808213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-3679771.4855336756</v>
      </c>
      <c r="L1988" s="444">
        <f t="shared" ca="1" si="119"/>
        <v>-886824928.01361585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-886824928.01361585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-3695103.8667233987</v>
      </c>
      <c r="L1989" s="444">
        <f t="shared" ca="1" si="119"/>
        <v>-890520031.88033926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-890520031.88033926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-3710500.1328347465</v>
      </c>
      <c r="L1990" s="444">
        <f t="shared" ca="1" si="119"/>
        <v>-894230532.01317406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-894230532.01317406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-3725960.550054892</v>
      </c>
      <c r="L1991" s="444">
        <f t="shared" ca="1" si="119"/>
        <v>-897956492.56322896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-897956492.56322896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-3741485.3856801204</v>
      </c>
      <c r="L1992" s="444">
        <f t="shared" ca="1" si="119"/>
        <v>-901697977.94890904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-901697977.94890904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-3757074.9081204548</v>
      </c>
      <c r="L1993" s="444">
        <f t="shared" ca="1" si="119"/>
        <v>-905455052.85702956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-905455052.85702956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-3772729.3869042899</v>
      </c>
      <c r="L1994" s="444">
        <f t="shared" ca="1" si="119"/>
        <v>-909227782.2439338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-909227782.2439338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-3788449.0926830573</v>
      </c>
      <c r="L1995" s="444">
        <f t="shared" ca="1" si="119"/>
        <v>-913016231.33661687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-913016231.33661687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-3804234.2972359038</v>
      </c>
      <c r="L1996" s="444">
        <f t="shared" ca="1" si="119"/>
        <v>-916820465.63385272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-916820465.63385272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-3820085.2734743869</v>
      </c>
      <c r="L1997" s="444">
        <f t="shared" ca="1" si="119"/>
        <v>-920640550.90732706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-920640550.90732706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-3836002.2954471959</v>
      </c>
      <c r="L1998" s="444">
        <f t="shared" ca="1" si="119"/>
        <v>-924476553.20277429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-924476553.20277429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-3851985.6383448928</v>
      </c>
      <c r="L1999" s="444">
        <f t="shared" ca="1" si="119"/>
        <v>-928328538.84111917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-928328538.84111917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-3868035.578504663</v>
      </c>
      <c r="L2000" s="444">
        <f t="shared" ca="1" si="119"/>
        <v>-932196574.41962385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-932196574.41962385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-3884152.393415099</v>
      </c>
      <c r="L2001" s="444">
        <f t="shared" ca="1" si="119"/>
        <v>-936080726.81303895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-936080726.81303895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-3900336.361720996</v>
      </c>
      <c r="L2002" s="444">
        <f t="shared" ca="1" si="119"/>
        <v>-939981063.17475998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-939981063.17475998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-3916587.7632281664</v>
      </c>
      <c r="L2003" s="444">
        <f t="shared" ca="1" si="119"/>
        <v>-943897650.93798816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-943897650.93798816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-3932906.878908284</v>
      </c>
      <c r="L2004" s="444">
        <f t="shared" ca="1" si="119"/>
        <v>-947830557.81689644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-947830557.81689644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-3949293.9909037352</v>
      </c>
      <c r="L2005" s="444">
        <f t="shared" ca="1" si="119"/>
        <v>-951779851.80780017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-951779851.80780017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-3965749.3825325002</v>
      </c>
      <c r="L2006" s="444">
        <f t="shared" ca="1" si="119"/>
        <v>-955745601.19033265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-955745601.19033265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-3982273.3382930532</v>
      </c>
      <c r="L2007" s="444">
        <f t="shared" ca="1" si="119"/>
        <v>-959727874.52862573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-959727874.52862573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-3998866.1438692738</v>
      </c>
      <c r="L2008" s="444">
        <f t="shared" ca="1" si="119"/>
        <v>-963726740.67249501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-963726740.67249501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-4015528.0861353953</v>
      </c>
      <c r="L2009" s="444">
        <f t="shared" ca="1" si="119"/>
        <v>-967742268.75863039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-967742268.75863039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-4032259.4531609598</v>
      </c>
      <c r="L2010" s="444">
        <f t="shared" ca="1" si="119"/>
        <v>-971774528.2117914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-971774528.2117914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-4049060.5342157972</v>
      </c>
      <c r="L2011" s="444">
        <f t="shared" ca="1" si="119"/>
        <v>-975823588.7460072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-975823588.7460072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-4065931.6197750298</v>
      </c>
      <c r="L2012" s="444">
        <f t="shared" ca="1" si="119"/>
        <v>-979889520.36578226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-979889520.36578226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-4082873.0015240931</v>
      </c>
      <c r="L2013" s="444">
        <f t="shared" ca="1" si="119"/>
        <v>-983972393.36730635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-983972393.36730635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-4099884.9723637761</v>
      </c>
      <c r="L2014" s="444">
        <f t="shared" ca="1" si="119"/>
        <v>-988072278.33967018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-988072278.33967018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-4116967.8264152925</v>
      </c>
      <c r="L2015" s="444">
        <f t="shared" ca="1" si="119"/>
        <v>-992189246.16608548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-992189246.16608548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-4134121.8590253559</v>
      </c>
      <c r="L2016" s="444">
        <f t="shared" ca="1" si="119"/>
        <v>-996323368.02511084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-996323368.02511084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-4151347.3667712957</v>
      </c>
      <c r="L2017" s="444">
        <f t="shared" ca="1" si="119"/>
        <v>-1000474715.3918822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-1000474715.3918822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-4168644.6474661757</v>
      </c>
      <c r="L2018" s="444">
        <f t="shared" ca="1" si="119"/>
        <v>-1004643360.0393484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-1004643360.0393484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-4186014.0001639514</v>
      </c>
      <c r="L2019" s="444">
        <f t="shared" ca="1" si="119"/>
        <v>-1008829374.0395123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-1008829374.0395123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-4203455.7251646342</v>
      </c>
      <c r="L2020" s="444">
        <f t="shared" ca="1" si="119"/>
        <v>-1013032829.7646769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-1013032829.7646769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-4220970.1240194868</v>
      </c>
      <c r="L2021" s="444">
        <f t="shared" ca="1" si="119"/>
        <v>-1017253799.8886964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-1017253799.8886964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-4238557.4995362358</v>
      </c>
      <c r="L2022" s="444">
        <f t="shared" ca="1" si="119"/>
        <v>-1021492357.3882327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-1021492357.3882327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-4256218.1557843033</v>
      </c>
      <c r="L2023" s="444">
        <f t="shared" ca="1" si="119"/>
        <v>-1025748575.544017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-1025748575.544017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-4273952.3981000707</v>
      </c>
      <c r="L2024" s="444">
        <f t="shared" ca="1" si="119"/>
        <v>-1030022527.942117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-1030022527.942117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-4291760.5330921542</v>
      </c>
      <c r="L2025" s="444">
        <f t="shared" ca="1" si="119"/>
        <v>-1034314288.4752091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-1034314288.4752091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-4309642.8686467046</v>
      </c>
      <c r="L2026" s="444">
        <f t="shared" ca="1" si="119"/>
        <v>-1038623931.3438559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-1038623931.3438559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-4327599.7139327331</v>
      </c>
      <c r="L2027" s="444">
        <f t="shared" ca="1" si="119"/>
        <v>-1042951531.0577886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-1042951531.0577886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-4345631.3794074524</v>
      </c>
      <c r="L2028" s="444">
        <f t="shared" ca="1" si="119"/>
        <v>-1047297162.437196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-1047297162.437196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-4363738.17682165</v>
      </c>
      <c r="L2029" s="444">
        <f t="shared" ca="1" si="119"/>
        <v>-1051660900.6140177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-1051660900.6140177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-4381920.4192250734</v>
      </c>
      <c r="L2030" s="444">
        <f t="shared" ca="1" si="119"/>
        <v>-1056042821.0332428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-1056042821.0332428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-4400178.4209718453</v>
      </c>
      <c r="L2031" s="444">
        <f t="shared" ca="1" si="119"/>
        <v>-1060442999.4542147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-1060442999.4542147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-4418512.4977258947</v>
      </c>
      <c r="L2032" s="444">
        <f t="shared" ca="1" si="119"/>
        <v>-1064861511.9519405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-1064861511.9519405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-4436922.9664664185</v>
      </c>
      <c r="L2033" s="444">
        <f t="shared" ca="1" si="119"/>
        <v>-1069298434.918407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-1069298434.918407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-4455410.145493363</v>
      </c>
      <c r="L2034" s="444">
        <f t="shared" ca="1" si="119"/>
        <v>-1073753845.0639002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-1073753845.0639002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-4473974.3544329172</v>
      </c>
      <c r="L2035" s="444">
        <f t="shared" ca="1" si="119"/>
        <v>-1078227819.4183331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-1078227819.4183331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-4492615.9142430546</v>
      </c>
      <c r="L2036" s="444">
        <f t="shared" ca="1" si="119"/>
        <v>-1082720435.332576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-1082720435.332576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-4511335.1472190665</v>
      </c>
      <c r="L2037" s="444">
        <f t="shared" ca="1" si="119"/>
        <v>-1087231770.4797952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-1087231770.4797952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-4530132.3769991463</v>
      </c>
      <c r="L2038" s="444">
        <f t="shared" ca="1" si="119"/>
        <v>-1091761902.8567944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-1091761902.8567944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-4549007.9285699762</v>
      </c>
      <c r="L2039" s="444">
        <f t="shared" ca="1" si="119"/>
        <v>-1096310910.7853644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-1096310910.7853644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-4567962.1282723518</v>
      </c>
      <c r="L2040" s="444">
        <f t="shared" ca="1" si="119"/>
        <v>-1100878872.9136367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-1100878872.9136367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-4586995.303806819</v>
      </c>
      <c r="L2041" s="444">
        <f t="shared" ca="1" si="119"/>
        <v>-1105465868.2174435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-1105465868.2174435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-4606107.784239348</v>
      </c>
      <c r="L2042" s="444">
        <f t="shared" ca="1" si="119"/>
        <v>-1110071976.0016828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-1110071976.0016828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-4625299.9000070114</v>
      </c>
      <c r="L2043" s="444">
        <f t="shared" ca="1" si="119"/>
        <v>-1114697275.9016898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-1114697275.9016898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-4644571.982923707</v>
      </c>
      <c r="L2044" s="444">
        <f t="shared" ca="1" si="119"/>
        <v>-1119341847.8846135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-1119341847.8846135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-4663924.3661858896</v>
      </c>
      <c r="L2045" s="444">
        <f t="shared" ca="1" si="119"/>
        <v>-1124005772.2507994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-1124005772.2507994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-4683357.3843783308</v>
      </c>
      <c r="L2046" s="444">
        <f t="shared" ca="1" si="119"/>
        <v>-1128689129.6351779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-1128689129.6351779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-4702871.3734799074</v>
      </c>
      <c r="L2047" s="444">
        <f t="shared" ca="1" si="119"/>
        <v>-1133392001.0086577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-1133392001.0086577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-4722466.6708694072</v>
      </c>
      <c r="L2048" s="444">
        <f t="shared" ref="L2048:L2302" ca="1" si="124">I2048-J2048+K2048</f>
        <v>-1138114467.679527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-1138114467.679527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-4742143.6153313629</v>
      </c>
      <c r="L2049" s="444">
        <f t="shared" ca="1" si="124"/>
        <v>-1142856611.2948585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-1142856611.2948585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-4761902.5470619099</v>
      </c>
      <c r="L2050" s="444">
        <f t="shared" ca="1" si="124"/>
        <v>-1147618513.8419204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-1147618513.8419204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-4781743.8076746678</v>
      </c>
      <c r="L2051" s="444">
        <f t="shared" ca="1" si="124"/>
        <v>-1152400257.649595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-1152400257.649595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-4801667.7402066458</v>
      </c>
      <c r="L2052" s="444">
        <f t="shared" ca="1" si="124"/>
        <v>-1157201925.3898017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-1157201925.3898017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-4821674.6891241735</v>
      </c>
      <c r="L2053" s="444">
        <f t="shared" ca="1" si="124"/>
        <v>-1162023600.0789258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-1162023600.0789258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-4841765.0003288575</v>
      </c>
      <c r="L2054" s="444">
        <f t="shared" ca="1" si="124"/>
        <v>-1166865365.0792546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-1166865365.0792546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-4861939.0211635605</v>
      </c>
      <c r="L2055" s="444">
        <f t="shared" ca="1" si="124"/>
        <v>-1171727304.1004181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-1171727304.1004181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-4882197.1004184084</v>
      </c>
      <c r="L2056" s="444">
        <f t="shared" ca="1" si="124"/>
        <v>-1176609501.2008364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-1176609501.2008364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-4902539.5883368179</v>
      </c>
      <c r="L2057" s="444">
        <f t="shared" ca="1" si="124"/>
        <v>-1181512040.7891731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-1181512040.7891731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-4922966.8366215546</v>
      </c>
      <c r="L2058" s="444">
        <f t="shared" ca="1" si="124"/>
        <v>-1186435007.6257946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-1186435007.6257946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-4943479.1984408107</v>
      </c>
      <c r="L2059" s="444">
        <f t="shared" ca="1" si="124"/>
        <v>-1191378486.8242354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-1191378486.8242354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-4964077.0284343138</v>
      </c>
      <c r="L2060" s="444">
        <f t="shared" ca="1" si="124"/>
        <v>-1196342563.8526697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-1196342563.8526697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-4984760.682719457</v>
      </c>
      <c r="L2061" s="444">
        <f t="shared" ca="1" si="124"/>
        <v>-1201327324.5353892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-1201327324.5353892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-5005530.5188974552</v>
      </c>
      <c r="L2062" s="444">
        <f t="shared" ca="1" si="124"/>
        <v>-1206332855.0542867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-1206332855.0542867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-5026386.896059528</v>
      </c>
      <c r="L2063" s="444">
        <f t="shared" ca="1" si="124"/>
        <v>-1211359241.9503462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-1211359241.9503462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-5047330.1747931093</v>
      </c>
      <c r="L2064" s="444">
        <f t="shared" ca="1" si="124"/>
        <v>-1216406572.1251392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-1216406572.1251392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-5068360.7171880798</v>
      </c>
      <c r="L2065" s="444">
        <f t="shared" ca="1" si="124"/>
        <v>-1221474932.8423274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-1221474932.8423274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-5089478.8868430303</v>
      </c>
      <c r="L2066" s="444">
        <f t="shared" ca="1" si="124"/>
        <v>-1226564411.7291703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-1226564411.7291703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-5110685.0488715433</v>
      </c>
      <c r="L2067" s="444">
        <f t="shared" ca="1" si="124"/>
        <v>-1231675096.7780418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-1231675096.7780418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-5131979.5699085072</v>
      </c>
      <c r="L2068" s="444">
        <f t="shared" ca="1" si="124"/>
        <v>-1236807076.3479505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-1236807076.3479505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-5153362.81811646</v>
      </c>
      <c r="L2069" s="444">
        <f t="shared" ca="1" si="124"/>
        <v>-1241960439.1660669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-1241960439.1660669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-5174835.1631919453</v>
      </c>
      <c r="L2070" s="444">
        <f t="shared" ca="1" si="124"/>
        <v>-1247135274.3292589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-1247135274.3292589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-5196396.9763719123</v>
      </c>
      <c r="L2071" s="444">
        <f t="shared" ca="1" si="124"/>
        <v>-1252331671.3056309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-1252331671.3056309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-5218048.630440129</v>
      </c>
      <c r="L2072" s="444">
        <f t="shared" ca="1" si="124"/>
        <v>-1257549719.9360712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-1257549719.9360712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-5239790.4997336296</v>
      </c>
      <c r="L2073" s="444">
        <f t="shared" ca="1" si="124"/>
        <v>-1262789510.4358048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-1262789510.4358048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-5261622.9601491867</v>
      </c>
      <c r="L2074" s="444">
        <f t="shared" ca="1" si="124"/>
        <v>-1268051133.3959541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-1268051133.3959541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-5283546.3891498093</v>
      </c>
      <c r="L2075" s="444">
        <f t="shared" ca="1" si="124"/>
        <v>-1273334679.785104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-1273334679.785104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-5305561.1657712664</v>
      </c>
      <c r="L2076" s="444">
        <f t="shared" ca="1" si="124"/>
        <v>-1278640240.9508753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-1278640240.9508753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-5327667.6706286473</v>
      </c>
      <c r="L2077" s="444">
        <f t="shared" ca="1" si="124"/>
        <v>-1283967908.6215038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-1283967908.6215038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-5349866.2859229324</v>
      </c>
      <c r="L2078" s="444">
        <f t="shared" ca="1" si="124"/>
        <v>-1289317774.9074268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-1289317774.9074268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-5372157.3954476118</v>
      </c>
      <c r="L2079" s="444">
        <f t="shared" ca="1" si="124"/>
        <v>-1294689932.3028746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-1294689932.3028746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-5394541.3845953103</v>
      </c>
      <c r="L2080" s="444">
        <f t="shared" ca="1" si="124"/>
        <v>-1300084473.68747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-1300084473.68747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-5417018.6403644579</v>
      </c>
      <c r="L2081" s="444">
        <f t="shared" ca="1" si="124"/>
        <v>-1305501492.3278344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-1305501492.3278344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-5439589.5513659762</v>
      </c>
      <c r="L2082" s="444">
        <f t="shared" ca="1" si="124"/>
        <v>-1310941081.8792005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-1310941081.8792005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-5462254.5078300014</v>
      </c>
      <c r="L2083" s="444">
        <f t="shared" ca="1" si="124"/>
        <v>-1316403336.3870304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-1316403336.3870304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-5485013.9016126264</v>
      </c>
      <c r="L2084" s="444">
        <f t="shared" ca="1" si="124"/>
        <v>-1321888350.2886429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-1321888350.2886429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-5507868.1262026783</v>
      </c>
      <c r="L2085" s="444">
        <f t="shared" ca="1" si="124"/>
        <v>-1327396218.4148455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-1327396218.4148455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-5530817.5767285228</v>
      </c>
      <c r="L2086" s="444">
        <f t="shared" ca="1" si="124"/>
        <v>-1332927035.991574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-1332927035.991574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-5553862.6499648914</v>
      </c>
      <c r="L2087" s="444">
        <f t="shared" ca="1" si="124"/>
        <v>-1338480898.6415389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-1338480898.6415389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-5577003.7443397455</v>
      </c>
      <c r="L2088" s="444">
        <f t="shared" ca="1" si="124"/>
        <v>-1344057902.3858786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-1344057902.3858786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-5600241.2599411607</v>
      </c>
      <c r="L2089" s="444">
        <f t="shared" ca="1" si="124"/>
        <v>-1349658143.6458197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-1349658143.6458197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-5623575.5985242482</v>
      </c>
      <c r="L2090" s="444">
        <f t="shared" ca="1" si="124"/>
        <v>-1355281719.244344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-1355281719.244344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-5647007.1635181</v>
      </c>
      <c r="L2091" s="444">
        <f t="shared" ca="1" si="124"/>
        <v>-1360928726.4078622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-1360928726.4078622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-5670536.3600327587</v>
      </c>
      <c r="L2092" s="444">
        <f t="shared" ca="1" si="124"/>
        <v>-1366599262.767895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-1366599262.767895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-5694163.5948662292</v>
      </c>
      <c r="L2093" s="444">
        <f t="shared" ca="1" si="124"/>
        <v>-1372293426.3627613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-1372293426.3627613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-5717889.2765115052</v>
      </c>
      <c r="L2094" s="444">
        <f t="shared" ca="1" si="124"/>
        <v>-1378011315.6392727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-1378011315.6392727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-5741713.8151636366</v>
      </c>
      <c r="L2095" s="444">
        <f t="shared" ca="1" si="124"/>
        <v>-1383753029.4544363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-1383753029.4544363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-5765637.6227268176</v>
      </c>
      <c r="L2096" s="444">
        <f t="shared" ca="1" si="124"/>
        <v>-1389518667.0771632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-1389518667.0771632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-5789661.1128215138</v>
      </c>
      <c r="L2097" s="444">
        <f t="shared" ca="1" si="124"/>
        <v>-1395308328.1899848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-1395308328.1899848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-5813784.700791603</v>
      </c>
      <c r="L2098" s="444">
        <f t="shared" ca="1" si="124"/>
        <v>-1401122112.8907764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-1401122112.8907764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-5838008.803711568</v>
      </c>
      <c r="L2099" s="444">
        <f t="shared" ca="1" si="124"/>
        <v>-1406960121.694488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-1406960121.694488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-5862333.8403936997</v>
      </c>
      <c r="L2100" s="444">
        <f t="shared" ca="1" si="124"/>
        <v>-1412822455.5348818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-1412822455.5348818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-5886760.2313953405</v>
      </c>
      <c r="L2101" s="444">
        <f t="shared" ca="1" si="124"/>
        <v>-1418709215.7662771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-1418709215.7662771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-5911288.3990261545</v>
      </c>
      <c r="L2102" s="444">
        <f t="shared" ca="1" si="124"/>
        <v>-1424620504.1653032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-1424620504.1653032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-5935918.7673554299</v>
      </c>
      <c r="L2103" s="444">
        <f t="shared" ca="1" si="124"/>
        <v>-1430556422.9326587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-1430556422.9326587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-5960651.7622194113</v>
      </c>
      <c r="L2104" s="444">
        <f t="shared" ca="1" si="124"/>
        <v>-1436517074.6948781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-1436517074.6948781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-5985487.811228659</v>
      </c>
      <c r="L2105" s="444">
        <f t="shared" ca="1" si="124"/>
        <v>-1442502562.5061069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-1442502562.5061069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-6010427.3437754456</v>
      </c>
      <c r="L2106" s="444">
        <f t="shared" ca="1" si="124"/>
        <v>-1448512989.8498824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-1448512989.8498824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-6035470.7910411768</v>
      </c>
      <c r="L2107" s="444">
        <f t="shared" ca="1" si="124"/>
        <v>-1454548460.6409235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-1454548460.6409235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-6060618.5860038474</v>
      </c>
      <c r="L2108" s="444">
        <f t="shared" ca="1" si="124"/>
        <v>-1460609079.2269273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-1460609079.2269273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-6085871.1634455305</v>
      </c>
      <c r="L2109" s="444">
        <f t="shared" ca="1" si="124"/>
        <v>-1466694950.3903728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-1466694950.3903728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-6111228.959959886</v>
      </c>
      <c r="L2110" s="444">
        <f t="shared" ca="1" si="124"/>
        <v>-1472806179.3503327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-1472806179.3503327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-6136692.4139597192</v>
      </c>
      <c r="L2111" s="444">
        <f t="shared" ca="1" si="124"/>
        <v>-1478942871.7642925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-1478942871.7642925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-6162261.9656845517</v>
      </c>
      <c r="L2112" s="444">
        <f t="shared" ca="1" si="124"/>
        <v>-1485105133.7299771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-1485105133.7299771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-6187938.0572082382</v>
      </c>
      <c r="L2113" s="444">
        <f t="shared" ca="1" si="124"/>
        <v>-1491293071.7871854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-1491293071.7871854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-6213721.1324466057</v>
      </c>
      <c r="L2114" s="444">
        <f t="shared" ca="1" si="124"/>
        <v>-1497506792.919632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-1497506792.919632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-6239611.6371651329</v>
      </c>
      <c r="L2115" s="444">
        <f t="shared" ca="1" si="124"/>
        <v>-1503746404.556797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-1503746404.556797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-6265610.0189866545</v>
      </c>
      <c r="L2116" s="444">
        <f t="shared" ca="1" si="124"/>
        <v>-1510012014.5757837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-1510012014.5757837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-6291716.7273990987</v>
      </c>
      <c r="L2117" s="444">
        <f t="shared" ca="1" si="124"/>
        <v>-1516303731.3031828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-1516303731.3031828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-6317932.2137632621</v>
      </c>
      <c r="L2118" s="444">
        <f t="shared" ca="1" si="124"/>
        <v>-1522621663.5169461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-1522621663.5169461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-6344256.9313206086</v>
      </c>
      <c r="L2119" s="444">
        <f t="shared" ca="1" si="124"/>
        <v>-1528965920.4482667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-1528965920.4482667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-6370691.3352011116</v>
      </c>
      <c r="L2120" s="444">
        <f t="shared" ca="1" si="124"/>
        <v>-1535336611.7834678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-1535336611.7834678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-6397235.882431116</v>
      </c>
      <c r="L2121" s="444">
        <f t="shared" ca="1" si="124"/>
        <v>-1541733847.6658988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-1541733847.6658988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-6423891.0319412453</v>
      </c>
      <c r="L2122" s="444">
        <f t="shared" ca="1" si="124"/>
        <v>-1548157738.69784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-1548157738.69784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-6450657.2445743335</v>
      </c>
      <c r="L2123" s="444">
        <f t="shared" ca="1" si="124"/>
        <v>-1554608395.9424143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-1554608395.9424143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-6477534.983093393</v>
      </c>
      <c r="L2124" s="444">
        <f t="shared" ca="1" si="124"/>
        <v>-1561085930.9255078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-1561085930.9255078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-6504524.7121896157</v>
      </c>
      <c r="L2125" s="444">
        <f t="shared" ca="1" si="124"/>
        <v>-1567590455.6376975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-1567590455.6376975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-6531626.8984904056</v>
      </c>
      <c r="L2126" s="444">
        <f t="shared" ca="1" si="124"/>
        <v>-1574122082.5361879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-1574122082.5361879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-6558842.010567449</v>
      </c>
      <c r="L2127" s="444">
        <f t="shared" ca="1" si="124"/>
        <v>-1580680924.5467553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-1580680924.5467553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-6586170.5189448139</v>
      </c>
      <c r="L2128" s="444">
        <f t="shared" ca="1" si="124"/>
        <v>-1587267095.0657001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-1587267095.0657001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-6613612.8961070832</v>
      </c>
      <c r="L2129" s="444">
        <f t="shared" ca="1" si="124"/>
        <v>-1593880707.9618073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-1593880707.9618073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-6641169.6165075302</v>
      </c>
      <c r="L2130" s="444">
        <f t="shared" ca="1" si="124"/>
        <v>-1600521877.5783148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-1600521877.5783148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-6668841.1565763112</v>
      </c>
      <c r="L2131" s="444">
        <f t="shared" ca="1" si="124"/>
        <v>-1607190718.7348912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-1607190718.7348912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-6696627.9947287133</v>
      </c>
      <c r="L2132" s="444">
        <f t="shared" ca="1" si="124"/>
        <v>-1613887346.72962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-1613887346.72962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-6724530.6113734161</v>
      </c>
      <c r="L2133" s="444">
        <f t="shared" ca="1" si="124"/>
        <v>-1620611877.3409934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-1620611877.3409934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-6752549.488920806</v>
      </c>
      <c r="L2134" s="444">
        <f t="shared" ca="1" si="124"/>
        <v>-1627364426.8299141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-1627364426.8299141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-6780685.111791309</v>
      </c>
      <c r="L2135" s="444">
        <f t="shared" ca="1" si="124"/>
        <v>-1634145111.9417055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-1634145111.9417055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-6808937.9664237723</v>
      </c>
      <c r="L2136" s="444">
        <f t="shared" ca="1" si="124"/>
        <v>-1640954049.9081292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-1640954049.9081292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-6837308.541283872</v>
      </c>
      <c r="L2137" s="444">
        <f t="shared" ca="1" si="124"/>
        <v>-1647791358.4494131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-1647791358.4494131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-6865797.3268725546</v>
      </c>
      <c r="L2138" s="444">
        <f t="shared" ca="1" si="124"/>
        <v>-1654657155.7762856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-1654657155.7762856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-6894404.8157345233</v>
      </c>
      <c r="L2139" s="444">
        <f t="shared" ca="1" si="124"/>
        <v>-1661551560.5920203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-1661551560.5920203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-6923131.5024667513</v>
      </c>
      <c r="L2140" s="444">
        <f t="shared" ca="1" si="124"/>
        <v>-1668474692.094487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-1668474692.094487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-6951977.883727029</v>
      </c>
      <c r="L2141" s="444">
        <f t="shared" ca="1" si="124"/>
        <v>-1675426669.978214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-1675426669.978214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-6980944.4582425579</v>
      </c>
      <c r="L2142" s="444">
        <f t="shared" ca="1" si="124"/>
        <v>-1682407614.4364567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-1682407614.4364567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-7010031.726818569</v>
      </c>
      <c r="L2143" s="444">
        <f t="shared" ca="1" si="124"/>
        <v>-1689417646.1632752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-1689417646.1632752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-7039240.1923469799</v>
      </c>
      <c r="L2144" s="444">
        <f t="shared" ca="1" si="124"/>
        <v>-1696456886.3556223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-1696456886.3556223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-7068570.3598150928</v>
      </c>
      <c r="L2145" s="444">
        <f t="shared" ca="1" si="124"/>
        <v>-1703525456.7154374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-1703525456.7154374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-7098022.7363143219</v>
      </c>
      <c r="L2146" s="444">
        <f t="shared" ca="1" si="124"/>
        <v>-1710623479.4517517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-1710623479.4517517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-7127597.8310489664</v>
      </c>
      <c r="L2147" s="444">
        <f t="shared" ca="1" si="124"/>
        <v>-1717751077.2828007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-1717751077.2828007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-7157296.1553450041</v>
      </c>
      <c r="L2148" s="444">
        <f t="shared" ca="1" si="124"/>
        <v>-1724908373.4381456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-1724908373.4381456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-7187118.2226589397</v>
      </c>
      <c r="L2149" s="444">
        <f t="shared" ca="1" si="124"/>
        <v>-1732095491.6608045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-1732095491.6608045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-7217064.5485866852</v>
      </c>
      <c r="L2150" s="444">
        <f t="shared" ca="1" si="124"/>
        <v>-1739312556.2093911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-1739312556.2093911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-7247135.6508724615</v>
      </c>
      <c r="L2151" s="444">
        <f t="shared" ca="1" si="124"/>
        <v>-1746559691.8602636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-1746559691.8602636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-7277332.0494177639</v>
      </c>
      <c r="L2152" s="444">
        <f t="shared" ca="1" si="124"/>
        <v>-1753837023.9096813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-1753837023.9096813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-7307654.2662903378</v>
      </c>
      <c r="L2153" s="444">
        <f t="shared" ca="1" si="124"/>
        <v>-1761144678.1759717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-1761144678.1759717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-7338102.8257332146</v>
      </c>
      <c r="L2154" s="444">
        <f t="shared" ca="1" si="124"/>
        <v>-1768482781.0017049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-1768482781.0017049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-7368678.2541737705</v>
      </c>
      <c r="L2155" s="444">
        <f t="shared" ca="1" si="124"/>
        <v>-1775851459.2558787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-1775851459.2558787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-7399381.080232827</v>
      </c>
      <c r="L2156" s="444">
        <f t="shared" ca="1" si="124"/>
        <v>-1783250840.3361115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-1783250840.3361115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-7430211.8347337982</v>
      </c>
      <c r="L2157" s="444">
        <f t="shared" ca="1" si="124"/>
        <v>-1790681052.1708453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-1790681052.1708453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-7461171.0507118553</v>
      </c>
      <c r="L2158" s="444">
        <f t="shared" ca="1" si="124"/>
        <v>-1798142223.2215571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-1798142223.2215571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-7492259.2634231551</v>
      </c>
      <c r="L2159" s="444">
        <f t="shared" ca="1" si="124"/>
        <v>-1805634482.4849803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-1805634482.4849803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-7523477.0103540858</v>
      </c>
      <c r="L2160" s="444">
        <f t="shared" ca="1" si="124"/>
        <v>-1813157959.4953344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-1813157959.4953344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-7554824.8312305594</v>
      </c>
      <c r="L2161" s="444">
        <f t="shared" ca="1" si="124"/>
        <v>-1820712784.326565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-1820712784.326565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-7586303.2680273531</v>
      </c>
      <c r="L2162" s="444">
        <f t="shared" ca="1" si="124"/>
        <v>-1828299087.5945923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-1828299087.5945923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-7617912.8649774678</v>
      </c>
      <c r="L2163" s="444">
        <f t="shared" ca="1" si="124"/>
        <v>-1835917000.4595697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-1835917000.4595697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-7649654.1685815407</v>
      </c>
      <c r="L2164" s="444">
        <f t="shared" ca="1" si="124"/>
        <v>-1843566654.6281512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-1843566654.6281512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-7681527.7276172964</v>
      </c>
      <c r="L2165" s="444">
        <f t="shared" ca="1" si="124"/>
        <v>-1851248182.3557684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-1851248182.3557684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-7713534.0931490352</v>
      </c>
      <c r="L2166" s="444">
        <f t="shared" ca="1" si="124"/>
        <v>-1858961716.4489174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-1858961716.4489174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-7745673.8185371561</v>
      </c>
      <c r="L2167" s="444">
        <f t="shared" ca="1" si="124"/>
        <v>-1866707390.2674546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-1866707390.2674546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-7777947.4594477275</v>
      </c>
      <c r="L2168" s="444">
        <f t="shared" ca="1" si="124"/>
        <v>-1874485337.7269022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-1874485337.7269022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-7810355.5738620935</v>
      </c>
      <c r="L2169" s="444">
        <f t="shared" ca="1" si="124"/>
        <v>-1882295693.3007643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-1882295693.3007643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-7842898.7220865181</v>
      </c>
      <c r="L2170" s="444">
        <f t="shared" ca="1" si="124"/>
        <v>-1890138592.0228508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-1890138592.0228508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-7875577.4667618778</v>
      </c>
      <c r="L2171" s="444">
        <f t="shared" ca="1" si="124"/>
        <v>-1898014169.4896126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-1898014169.4896126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-7908392.3728733854</v>
      </c>
      <c r="L2172" s="444">
        <f t="shared" ca="1" si="124"/>
        <v>-1905922561.8624859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-1905922561.8624859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-7941344.007760358</v>
      </c>
      <c r="L2173" s="444">
        <f t="shared" ca="1" si="124"/>
        <v>-1913863905.8702462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-1913863905.8702462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-7974432.9411260262</v>
      </c>
      <c r="L2174" s="444">
        <f t="shared" ca="1" si="124"/>
        <v>-1921838338.8113723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-1921838338.8113723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-8007659.7450473839</v>
      </c>
      <c r="L2175" s="444">
        <f t="shared" ca="1" si="124"/>
        <v>-1929845998.5564196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-1929845998.5564196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-8041024.993985082</v>
      </c>
      <c r="L2176" s="444">
        <f t="shared" ca="1" si="124"/>
        <v>-1937887023.5504048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-1937887023.5504048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-8074529.2647933532</v>
      </c>
      <c r="L2177" s="444">
        <f t="shared" ca="1" si="124"/>
        <v>-1945961552.8151982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-1945961552.8151982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-8108173.136729992</v>
      </c>
      <c r="L2178" s="444">
        <f t="shared" ca="1" si="124"/>
        <v>-1954069725.9519281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-1954069725.9519281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-8141957.1914663678</v>
      </c>
      <c r="L2179" s="444">
        <f t="shared" ca="1" si="124"/>
        <v>-1962211683.1433945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-1962211683.1433945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-8175882.0130974771</v>
      </c>
      <c r="L2180" s="444">
        <f t="shared" ca="1" si="124"/>
        <v>-1970387565.156492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-1970387565.156492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-8209948.1881520497</v>
      </c>
      <c r="L2181" s="444">
        <f t="shared" ca="1" si="124"/>
        <v>-1978597513.3446441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-1978597513.3446441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-8244156.3056026837</v>
      </c>
      <c r="L2182" s="444">
        <f t="shared" ca="1" si="124"/>
        <v>-1986841669.6502469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-1986841669.6502469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-8278506.9568760274</v>
      </c>
      <c r="L2183" s="444">
        <f t="shared" ca="1" si="124"/>
        <v>-1995120176.6071229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-1995120176.6071229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-8313000.7358630123</v>
      </c>
      <c r="L2184" s="444">
        <f t="shared" ca="1" si="124"/>
        <v>-2003433177.3429859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-2003433177.3429859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-8347638.2389291087</v>
      </c>
      <c r="L2185" s="444">
        <f t="shared" ca="1" si="124"/>
        <v>-2011780815.5819149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-2011780815.5819149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-8382420.0649246452</v>
      </c>
      <c r="L2186" s="444">
        <f t="shared" ca="1" si="124"/>
        <v>-2020163235.6468396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-2020163235.6468396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-8417346.8151951656</v>
      </c>
      <c r="L2187" s="444">
        <f t="shared" ca="1" si="124"/>
        <v>-2028580582.4620347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-2028580582.4620347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-8452419.0935918111</v>
      </c>
      <c r="L2188" s="444">
        <f t="shared" ca="1" si="124"/>
        <v>-2037033001.5556266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-2037033001.5556266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-8487637.5064817779</v>
      </c>
      <c r="L2189" s="444">
        <f t="shared" ca="1" si="124"/>
        <v>-2045520639.0621085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-2045520639.0621085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-8523002.6627587844</v>
      </c>
      <c r="L2190" s="444">
        <f t="shared" ca="1" si="124"/>
        <v>-2054043641.7248673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-2054043641.7248673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-8558515.1738536134</v>
      </c>
      <c r="L2191" s="444">
        <f t="shared" ca="1" si="124"/>
        <v>-2062602156.898721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-2062602156.898721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-8594175.6537446715</v>
      </c>
      <c r="L2192" s="444">
        <f t="shared" ca="1" si="124"/>
        <v>-2071196332.5524657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-2071196332.5524657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-8629984.7189686075</v>
      </c>
      <c r="L2193" s="444">
        <f t="shared" ca="1" si="124"/>
        <v>-2079826317.2714343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-2079826317.2714343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-8665942.9886309765</v>
      </c>
      <c r="L2194" s="444">
        <f t="shared" ca="1" si="124"/>
        <v>-2088492260.2600653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-2088492260.2600653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-8702051.0844169371</v>
      </c>
      <c r="L2195" s="444">
        <f t="shared" ca="1" si="124"/>
        <v>-2097194311.3444822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-2097194311.3444822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-8738309.6306020077</v>
      </c>
      <c r="L2196" s="444">
        <f t="shared" ca="1" si="124"/>
        <v>-2105932620.9750843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-2105932620.9750843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-8774719.2540628519</v>
      </c>
      <c r="L2197" s="444">
        <f t="shared" ca="1" si="124"/>
        <v>-2114707340.2291472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-2114707340.2291472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-8811280.5842881128</v>
      </c>
      <c r="L2198" s="444">
        <f t="shared" ca="1" si="124"/>
        <v>-2123518620.8134353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-2123518620.8134353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-8847994.253389312</v>
      </c>
      <c r="L2199" s="444">
        <f t="shared" ca="1" si="124"/>
        <v>-2132366615.0668247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-2132366615.0668247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-8884860.8961117696</v>
      </c>
      <c r="L2200" s="444">
        <f t="shared" ca="1" si="124"/>
        <v>-2141251475.9629364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-2141251475.9629364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-8921881.1498455666</v>
      </c>
      <c r="L2201" s="444">
        <f t="shared" ca="1" si="124"/>
        <v>-2150173357.112782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-2150173357.112782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-8959055.6546365917</v>
      </c>
      <c r="L2202" s="444">
        <f t="shared" ca="1" si="124"/>
        <v>-2159132412.7674184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-2159132412.7674184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-8996385.0531975757</v>
      </c>
      <c r="L2203" s="444">
        <f t="shared" ca="1" si="124"/>
        <v>-2168128797.8206158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-2168128797.8206158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-9033869.9909192324</v>
      </c>
      <c r="L2204" s="444">
        <f t="shared" ca="1" si="124"/>
        <v>-2177162667.8115349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-2177162667.8115349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-9071511.1158813946</v>
      </c>
      <c r="L2205" s="444">
        <f t="shared" ca="1" si="124"/>
        <v>-2186234178.9274163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-2186234178.9274163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-9109309.0788642354</v>
      </c>
      <c r="L2206" s="444">
        <f t="shared" ca="1" si="124"/>
        <v>-2195343488.0062804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-2195343488.0062804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-9147264.5333595015</v>
      </c>
      <c r="L2207" s="444">
        <f t="shared" ca="1" si="124"/>
        <v>-2204490752.5396399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-2204490752.5396399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-9185378.1355818324</v>
      </c>
      <c r="L2208" s="444">
        <f t="shared" ca="1" si="124"/>
        <v>-2213676130.6752219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-2213676130.6752219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-9223650.544480091</v>
      </c>
      <c r="L2209" s="444">
        <f t="shared" ca="1" si="124"/>
        <v>-2222899781.2197022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-2222899781.2197022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-9262082.4217487592</v>
      </c>
      <c r="L2210" s="444">
        <f t="shared" ca="1" si="124"/>
        <v>-2232161863.6414509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-2232161863.6414509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-9300674.4318393786</v>
      </c>
      <c r="L2211" s="444">
        <f t="shared" ca="1" si="124"/>
        <v>-2241462538.0732903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-2241462538.0732903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-9339427.2419720422</v>
      </c>
      <c r="L2212" s="444">
        <f t="shared" ca="1" si="124"/>
        <v>-2250801965.3152623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-2250801965.3152623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-9378341.5221469253</v>
      </c>
      <c r="L2213" s="444">
        <f t="shared" ca="1" si="124"/>
        <v>-2260180306.837409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-2260180306.837409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-9417417.9451558702</v>
      </c>
      <c r="L2214" s="444">
        <f t="shared" ca="1" si="124"/>
        <v>-2269597724.7825651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-2269597724.7825651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-9456657.1865940206</v>
      </c>
      <c r="L2215" s="444">
        <f t="shared" ca="1" si="124"/>
        <v>-2279054381.9691591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-2279054381.9691591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-9496059.9248714969</v>
      </c>
      <c r="L2216" s="444">
        <f t="shared" ca="1" si="124"/>
        <v>-2288550441.8940306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-2288550441.8940306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-9535626.8412251268</v>
      </c>
      <c r="L2217" s="444">
        <f t="shared" ca="1" si="124"/>
        <v>-2298086068.7352557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-2298086068.7352557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-9575358.6197302323</v>
      </c>
      <c r="L2218" s="444">
        <f t="shared" ca="1" si="124"/>
        <v>-2307661427.3549857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-2307661427.3549857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-9615255.9473124407</v>
      </c>
      <c r="L2219" s="444">
        <f t="shared" ca="1" si="124"/>
        <v>-2317276683.3022981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-2317276683.3022981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-9655319.5137595758</v>
      </c>
      <c r="L2220" s="444">
        <f t="shared" ca="1" si="124"/>
        <v>-2326932002.8160577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-2326932002.8160577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-9695550.0117335729</v>
      </c>
      <c r="L2221" s="444">
        <f t="shared" ca="1" si="124"/>
        <v>-2336627552.8277912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-2336627552.8277912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-9735948.1367824636</v>
      </c>
      <c r="L2222" s="444">
        <f t="shared" ca="1" si="124"/>
        <v>-2346363500.9645739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-2346363500.9645739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-9776514.5873523913</v>
      </c>
      <c r="L2223" s="444">
        <f t="shared" ca="1" si="124"/>
        <v>-2356140015.5519261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-2356140015.5519261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-9817250.0647996925</v>
      </c>
      <c r="L2224" s="444">
        <f t="shared" ca="1" si="124"/>
        <v>-2365957265.6167259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-2365957265.6167259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-9858155.2734030243</v>
      </c>
      <c r="L2225" s="444">
        <f t="shared" ca="1" si="124"/>
        <v>-2375815420.8901291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-2375815420.8901291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-9899230.9203755371</v>
      </c>
      <c r="L2226" s="444">
        <f t="shared" ca="1" si="124"/>
        <v>-2385714651.8105044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-2385714651.8105044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-9940477.7158771008</v>
      </c>
      <c r="L2227" s="444">
        <f t="shared" ca="1" si="124"/>
        <v>-2395655129.5263815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-2395655129.5263815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-9981896.3730265889</v>
      </c>
      <c r="L2228" s="444">
        <f t="shared" ca="1" si="124"/>
        <v>-2405637025.8994079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-2405637025.8994079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-10023487.6079142</v>
      </c>
      <c r="L2229" s="444">
        <f t="shared" ca="1" si="124"/>
        <v>-2415660513.5073218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-2415660513.5073218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-10065252.139613841</v>
      </c>
      <c r="L2230" s="444">
        <f t="shared" ca="1" si="124"/>
        <v>-2425725765.6469355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-2425725765.6469355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-10107190.690195564</v>
      </c>
      <c r="L2231" s="444">
        <f t="shared" ca="1" si="124"/>
        <v>-2435832956.337131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-2435832956.337131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-10149303.984738046</v>
      </c>
      <c r="L2232" s="444">
        <f t="shared" ca="1" si="124"/>
        <v>-2445982260.3218689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-2445982260.3218689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-10191592.751341119</v>
      </c>
      <c r="L2233" s="444">
        <f t="shared" ca="1" si="124"/>
        <v>-2456173853.0732102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-2456173853.0732102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-10234057.721138377</v>
      </c>
      <c r="L2234" s="444">
        <f t="shared" ca="1" si="124"/>
        <v>-2466407910.7943487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-2466407910.7943487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-10276699.628309786</v>
      </c>
      <c r="L2235" s="444">
        <f t="shared" ca="1" si="124"/>
        <v>-2476684610.4226584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-2476684610.4226584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-10319519.210094411</v>
      </c>
      <c r="L2236" s="444">
        <f t="shared" ca="1" si="124"/>
        <v>-2487004129.6327529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-2487004129.6327529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-10362517.206803137</v>
      </c>
      <c r="L2237" s="444">
        <f t="shared" ca="1" si="124"/>
        <v>-2497366646.8395562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-2497366646.8395562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-10405694.361831484</v>
      </c>
      <c r="L2238" s="444">
        <f t="shared" ca="1" si="124"/>
        <v>-2507772341.2013879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-2507772341.2013879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-10449051.421672449</v>
      </c>
      <c r="L2239" s="444">
        <f t="shared" ca="1" si="124"/>
        <v>-2518221392.6230602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-2518221392.6230602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-10492589.135929417</v>
      </c>
      <c r="L2240" s="444">
        <f t="shared" ca="1" si="124"/>
        <v>-2528713981.7589898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-2528713981.7589898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-10536308.257329125</v>
      </c>
      <c r="L2241" s="444">
        <f t="shared" ca="1" si="124"/>
        <v>-2539250290.0163188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-2539250290.0163188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-10580209.541734662</v>
      </c>
      <c r="L2242" s="444">
        <f t="shared" ca="1" si="124"/>
        <v>-2549830499.5580535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-2549830499.5580535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-10624293.748158555</v>
      </c>
      <c r="L2243" s="444">
        <f t="shared" ca="1" si="124"/>
        <v>-2560454793.3062119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-2560454793.3062119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-10668561.638775883</v>
      </c>
      <c r="L2244" s="444">
        <f t="shared" ca="1" si="124"/>
        <v>-2571123354.9449878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-2571123354.9449878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-10713013.978937449</v>
      </c>
      <c r="L2245" s="444">
        <f t="shared" ca="1" si="124"/>
        <v>-2581836368.9239254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-2581836368.9239254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-10757651.537183022</v>
      </c>
      <c r="L2246" s="444">
        <f t="shared" ca="1" si="124"/>
        <v>-2592594020.4611082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-2592594020.4611082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-10802475.085254617</v>
      </c>
      <c r="L2247" s="444">
        <f t="shared" ca="1" si="124"/>
        <v>-2603396495.5463629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-2603396495.5463629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-10847485.398109846</v>
      </c>
      <c r="L2248" s="444">
        <f t="shared" ca="1" si="124"/>
        <v>-2614243980.9444728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-2614243980.9444728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-10892683.253935304</v>
      </c>
      <c r="L2249" s="444">
        <f t="shared" ca="1" si="124"/>
        <v>-2625136664.1984081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-2625136664.1984081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-10938069.434160033</v>
      </c>
      <c r="L2250" s="444">
        <f t="shared" ca="1" si="124"/>
        <v>-2636074733.6325684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-2636074733.6325684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-10983644.723469034</v>
      </c>
      <c r="L2251" s="444">
        <f t="shared" ca="1" si="124"/>
        <v>-2647058378.3560376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-2647058378.3560376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-11029409.909816824</v>
      </c>
      <c r="L2252" s="444">
        <f t="shared" ca="1" si="124"/>
        <v>-2658087788.2658544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-2658087788.2658544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-11075365.784441059</v>
      </c>
      <c r="L2253" s="444">
        <f t="shared" ca="1" si="124"/>
        <v>-2669163154.0502954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-2669163154.0502954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-11121513.14187623</v>
      </c>
      <c r="L2254" s="444">
        <f t="shared" ca="1" si="124"/>
        <v>-2680284667.1921716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-2680284667.1921716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-11167852.779967381</v>
      </c>
      <c r="L2255" s="444">
        <f t="shared" ca="1" si="124"/>
        <v>-2691452519.9721389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-2691452519.9721389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-11214385.499883913</v>
      </c>
      <c r="L2256" s="444">
        <f t="shared" ca="1" si="124"/>
        <v>-2702666905.472023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-2702666905.472023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-11261112.106133429</v>
      </c>
      <c r="L2257" s="444">
        <f t="shared" ca="1" si="124"/>
        <v>-2713928017.5781565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-2713928017.5781565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-11308033.406575652</v>
      </c>
      <c r="L2258" s="444">
        <f t="shared" ca="1" si="124"/>
        <v>-2725236050.9847322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-2725236050.9847322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-11355150.212436384</v>
      </c>
      <c r="L2259" s="444">
        <f t="shared" ca="1" si="124"/>
        <v>-2736591201.1971684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-2736591201.1971684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-11402463.338321535</v>
      </c>
      <c r="L2260" s="444">
        <f t="shared" ca="1" si="124"/>
        <v>-2747993664.53549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-2747993664.53549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-11449973.602231208</v>
      </c>
      <c r="L2261" s="444">
        <f t="shared" ca="1" si="124"/>
        <v>-2759443638.1377211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-2759443638.1377211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-11497681.825573837</v>
      </c>
      <c r="L2262" s="444">
        <f t="shared" ca="1" si="124"/>
        <v>-2770941319.963295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-2770941319.963295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-11545588.833180396</v>
      </c>
      <c r="L2263" s="444">
        <f t="shared" ca="1" si="124"/>
        <v>-2782486908.7964754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-2782486908.7964754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-11593695.453318648</v>
      </c>
      <c r="L2264" s="444">
        <f t="shared" ca="1" si="124"/>
        <v>-2794080604.249794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-2794080604.249794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-11642002.517707475</v>
      </c>
      <c r="L2265" s="444">
        <f t="shared" ca="1" si="124"/>
        <v>-2805722606.7675014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-2805722606.7675014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-11690510.861531256</v>
      </c>
      <c r="L2266" s="444">
        <f t="shared" ca="1" si="124"/>
        <v>-2817413117.6290326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-2817413117.6290326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-11739221.323454302</v>
      </c>
      <c r="L2267" s="444">
        <f t="shared" ca="1" si="124"/>
        <v>-2829152338.952487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-2829152338.952487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-11788134.745635362</v>
      </c>
      <c r="L2268" s="444">
        <f t="shared" ca="1" si="124"/>
        <v>-2840940473.6981225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-2840940473.6981225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-11837251.973742178</v>
      </c>
      <c r="L2269" s="444">
        <f t="shared" ca="1" si="124"/>
        <v>-2852777725.6718645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-2852777725.6718645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-11886573.856966102</v>
      </c>
      <c r="L2270" s="444">
        <f t="shared" ca="1" si="124"/>
        <v>-2864664299.5288305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-2864664299.5288305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-11936101.248036794</v>
      </c>
      <c r="L2271" s="444">
        <f t="shared" ca="1" si="124"/>
        <v>-2876600400.7768674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-2876600400.7768674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-11985835.003236948</v>
      </c>
      <c r="L2272" s="444">
        <f t="shared" ca="1" si="124"/>
        <v>-2888586235.7801042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-2888586235.7801042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-12035775.982417101</v>
      </c>
      <c r="L2273" s="444">
        <f t="shared" ca="1" si="124"/>
        <v>-2900622011.7625213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-2900622011.7625213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-12085925.049010506</v>
      </c>
      <c r="L2274" s="444">
        <f t="shared" ca="1" si="124"/>
        <v>-2912707936.8115315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-2912707936.8115315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-12136283.070048047</v>
      </c>
      <c r="L2275" s="444">
        <f t="shared" ca="1" si="124"/>
        <v>-2924844219.8815794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-2924844219.8815794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-12186850.916173248</v>
      </c>
      <c r="L2276" s="444">
        <f t="shared" ca="1" si="124"/>
        <v>-2937031070.7977529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-2937031070.7977529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-12237629.461657304</v>
      </c>
      <c r="L2277" s="444">
        <f t="shared" ca="1" si="124"/>
        <v>-2949268700.2594104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-2949268700.2594104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-12288619.58441421</v>
      </c>
      <c r="L2278" s="444">
        <f t="shared" ca="1" si="124"/>
        <v>-2961557319.8438244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-2961557319.8438244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-12339822.166015934</v>
      </c>
      <c r="L2279" s="444">
        <f t="shared" ca="1" si="124"/>
        <v>-2973897142.0098405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-2973897142.0098405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-12391238.091707669</v>
      </c>
      <c r="L2280" s="444">
        <f t="shared" ca="1" si="124"/>
        <v>-2986288380.1015482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-2986288380.1015482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-12442868.250423117</v>
      </c>
      <c r="L2281" s="444">
        <f t="shared" ca="1" si="124"/>
        <v>-2998731248.3519711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-2998731248.3519711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-12494713.534799879</v>
      </c>
      <c r="L2282" s="444">
        <f t="shared" ca="1" si="124"/>
        <v>-3011225961.8867712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-3011225961.8867712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-12546774.841194879</v>
      </c>
      <c r="L2283" s="444">
        <f t="shared" ca="1" si="124"/>
        <v>-3023772736.7279663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-3023772736.7279663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-12599053.069699859</v>
      </c>
      <c r="L2284" s="444">
        <f t="shared" ca="1" si="124"/>
        <v>-3036371789.7976661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-3036371789.7976661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-12651549.124156943</v>
      </c>
      <c r="L2285" s="444">
        <f t="shared" ca="1" si="124"/>
        <v>-3049023338.921823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-3049023338.921823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-12704263.912174262</v>
      </c>
      <c r="L2286" s="444">
        <f t="shared" ca="1" si="124"/>
        <v>-3061727602.8339972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-3061727602.8339972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-12757198.345141655</v>
      </c>
      <c r="L2287" s="444">
        <f t="shared" ca="1" si="124"/>
        <v>-3074484801.1791391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-3074484801.1791391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-12810353.338246413</v>
      </c>
      <c r="L2288" s="444">
        <f t="shared" ca="1" si="124"/>
        <v>-3087295154.5173855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-3087295154.5173855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-12863729.810489107</v>
      </c>
      <c r="L2289" s="444">
        <f t="shared" ca="1" si="124"/>
        <v>-3100158884.3278747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-3100158884.3278747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-12917328.684699478</v>
      </c>
      <c r="L2290" s="444">
        <f t="shared" ca="1" si="124"/>
        <v>-3113076213.0125742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-3113076213.0125742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-12971150.887552392</v>
      </c>
      <c r="L2291" s="444">
        <f t="shared" ca="1" si="124"/>
        <v>-3126047363.9001265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-3126047363.9001265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-13025197.34958386</v>
      </c>
      <c r="L2292" s="444">
        <f t="shared" ca="1" si="124"/>
        <v>-3139072561.2497101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-3139072561.2497101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-13079469.005207125</v>
      </c>
      <c r="L2293" s="444">
        <f t="shared" ca="1" si="124"/>
        <v>-3152152030.2549171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-3152152030.2549171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-13133966.792728821</v>
      </c>
      <c r="L2294" s="444">
        <f t="shared" ca="1" si="124"/>
        <v>-3165285997.047646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-3165285997.047646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-13188691.654365191</v>
      </c>
      <c r="L2295" s="444">
        <f t="shared" ca="1" si="124"/>
        <v>-3178474688.7020111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-3178474688.7020111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-13243644.536258379</v>
      </c>
      <c r="L2296" s="444">
        <f t="shared" ca="1" si="124"/>
        <v>-3191718333.2382693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-3191718333.2382693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-13298826.388492789</v>
      </c>
      <c r="L2297" s="444">
        <f t="shared" ca="1" si="124"/>
        <v>-3205017159.6267619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-3205017159.6267619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-13354238.165111508</v>
      </c>
      <c r="L2298" s="444">
        <f t="shared" ca="1" si="124"/>
        <v>-3218371397.7918735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-3218371397.7918735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-13409880.824132806</v>
      </c>
      <c r="L2299" s="444">
        <f t="shared" ca="1" si="124"/>
        <v>-3231781278.6160064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-3231781278.6160064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-13465755.327566693</v>
      </c>
      <c r="L2300" s="444">
        <f t="shared" ca="1" si="124"/>
        <v>-3245247033.943573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-3245247033.943573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-13521862.641431553</v>
      </c>
      <c r="L2301" s="444">
        <f t="shared" ca="1" si="124"/>
        <v>-3258768896.5850043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-3258768896.5850043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-13578203.735770851</v>
      </c>
      <c r="L2302" s="444">
        <f t="shared" ca="1" si="124"/>
        <v>-3272347100.320775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-3272347100.320775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-13634779.584669895</v>
      </c>
      <c r="L2303" s="444">
        <f t="shared" ref="L2303:L2557" ca="1" si="129">I2303-J2303+K2303</f>
        <v>-3285981879.9054451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-3285981879.9054451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-13691591.166272687</v>
      </c>
      <c r="L2304" s="444">
        <f t="shared" ca="1" si="129"/>
        <v>-3299673471.0717177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-3299673471.0717177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-13748639.462798825</v>
      </c>
      <c r="L2305" s="444">
        <f t="shared" ca="1" si="129"/>
        <v>-3313422110.5345163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-3313422110.5345163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-13805925.460560484</v>
      </c>
      <c r="L2306" s="444">
        <f t="shared" ca="1" si="129"/>
        <v>-3327228035.9950767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-3327228035.9950767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-13863450.149979485</v>
      </c>
      <c r="L2307" s="444">
        <f t="shared" ca="1" si="129"/>
        <v>-3341091486.1450562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-3341091486.1450562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-13921214.525604401</v>
      </c>
      <c r="L2308" s="444">
        <f t="shared" ca="1" si="129"/>
        <v>-3355012700.6706605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-3355012700.6706605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-13979219.586127752</v>
      </c>
      <c r="L2309" s="444">
        <f t="shared" ca="1" si="129"/>
        <v>-3368991920.2567883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-3368991920.2567883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-14037466.334403284</v>
      </c>
      <c r="L2310" s="444">
        <f t="shared" ca="1" si="129"/>
        <v>-3383029386.5911918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-3383029386.5911918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-14095955.777463298</v>
      </c>
      <c r="L2311" s="444">
        <f t="shared" ca="1" si="129"/>
        <v>-3397125342.3686552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-3397125342.3686552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-14154688.926536063</v>
      </c>
      <c r="L2312" s="444">
        <f t="shared" ca="1" si="129"/>
        <v>-3411280031.2951913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-3411280031.2951913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-14213666.797063297</v>
      </c>
      <c r="L2313" s="444">
        <f t="shared" ca="1" si="129"/>
        <v>-3425493698.0922546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-3425493698.0922546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-14272890.408717727</v>
      </c>
      <c r="L2314" s="444">
        <f t="shared" ca="1" si="129"/>
        <v>-3439766588.5009723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-3439766588.5009723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-14332360.785420718</v>
      </c>
      <c r="L2315" s="444">
        <f t="shared" ca="1" si="129"/>
        <v>-3454098949.2863932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-3454098949.2863932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-14392078.955359973</v>
      </c>
      <c r="L2316" s="444">
        <f t="shared" ca="1" si="129"/>
        <v>-3468491028.2417531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-3468491028.2417531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-14452045.951007305</v>
      </c>
      <c r="L2317" s="444">
        <f t="shared" ca="1" si="129"/>
        <v>-3482943074.1927605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-3482943074.1927605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-14512262.809136504</v>
      </c>
      <c r="L2318" s="444">
        <f t="shared" ca="1" si="129"/>
        <v>-3497455337.0018969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-3497455337.0018969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-14572730.570841236</v>
      </c>
      <c r="L2319" s="444">
        <f t="shared" ca="1" si="129"/>
        <v>-3512028067.5727382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-3512028067.5727382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-14633450.281553073</v>
      </c>
      <c r="L2320" s="444">
        <f t="shared" ca="1" si="129"/>
        <v>-3526661517.8542914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-3526661517.8542914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-14694422.991059547</v>
      </c>
      <c r="L2321" s="444">
        <f t="shared" ca="1" si="129"/>
        <v>-3541355940.8453512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-3541355940.8453512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-14755649.753522297</v>
      </c>
      <c r="L2322" s="444">
        <f t="shared" ca="1" si="129"/>
        <v>-3556111590.5988736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-3556111590.5988736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-14817131.627495306</v>
      </c>
      <c r="L2323" s="444">
        <f t="shared" ca="1" si="129"/>
        <v>-3570928722.2263689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-3570928722.2263689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-14878869.675943203</v>
      </c>
      <c r="L2324" s="444">
        <f t="shared" ca="1" si="129"/>
        <v>-3585807591.9023123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-3585807591.9023123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-14940864.966259634</v>
      </c>
      <c r="L2325" s="444">
        <f t="shared" ca="1" si="129"/>
        <v>-3600748456.8685718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-3600748456.8685718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-15003118.570285715</v>
      </c>
      <c r="L2326" s="444">
        <f t="shared" ca="1" si="129"/>
        <v>-3615751575.4388576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-3615751575.4388576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-15065631.564328574</v>
      </c>
      <c r="L2327" s="444">
        <f t="shared" ca="1" si="129"/>
        <v>-3630817207.0031862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-3630817207.0031862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-15128405.02917994</v>
      </c>
      <c r="L2328" s="444">
        <f t="shared" ca="1" si="129"/>
        <v>-3645945612.0323663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-3645945612.0323663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-15191440.050134858</v>
      </c>
      <c r="L2329" s="444">
        <f t="shared" ca="1" si="129"/>
        <v>-3661137052.0825009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-3661137052.0825009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-15254737.71701042</v>
      </c>
      <c r="L2330" s="444">
        <f t="shared" ca="1" si="129"/>
        <v>-3676391789.7995114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-3676391789.7995114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-15318299.124164633</v>
      </c>
      <c r="L2331" s="444">
        <f t="shared" ca="1" si="129"/>
        <v>-3691710088.923676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-3691710088.923676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-15382125.370515317</v>
      </c>
      <c r="L2332" s="444">
        <f t="shared" ca="1" si="129"/>
        <v>-3707092214.2941914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-3707092214.2941914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-15446217.559559131</v>
      </c>
      <c r="L2333" s="444">
        <f t="shared" ca="1" si="129"/>
        <v>-3722538431.8537507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-3722538431.8537507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-15510576.799390627</v>
      </c>
      <c r="L2334" s="444">
        <f t="shared" ca="1" si="129"/>
        <v>-3738049008.6531415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-3738049008.6531415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-15575204.202721423</v>
      </c>
      <c r="L2335" s="444">
        <f t="shared" ca="1" si="129"/>
        <v>-3753624212.8558631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-3753624212.8558631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-15640100.886899428</v>
      </c>
      <c r="L2336" s="444">
        <f t="shared" ca="1" si="129"/>
        <v>-3769264313.7427626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-3769264313.7427626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-15705267.97392818</v>
      </c>
      <c r="L2337" s="444">
        <f t="shared" ca="1" si="129"/>
        <v>-3784969581.7166905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-3784969581.7166905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-15770706.590486212</v>
      </c>
      <c r="L2338" s="444">
        <f t="shared" ca="1" si="129"/>
        <v>-3800740288.3071766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-3800740288.3071766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-15836417.867946567</v>
      </c>
      <c r="L2339" s="444">
        <f t="shared" ca="1" si="129"/>
        <v>-3816576706.1751232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-3816576706.1751232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-15902402.942396348</v>
      </c>
      <c r="L2340" s="444">
        <f t="shared" ca="1" si="129"/>
        <v>-3832479109.1175194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-3832479109.1175194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-15968662.954656331</v>
      </c>
      <c r="L2341" s="444">
        <f t="shared" ca="1" si="129"/>
        <v>-3848447772.0721755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-3848447772.0721755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-16035199.05030073</v>
      </c>
      <c r="L2342" s="444">
        <f t="shared" ca="1" si="129"/>
        <v>-3864482971.1224761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-3864482971.1224761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-16102012.379676983</v>
      </c>
      <c r="L2343" s="444">
        <f t="shared" ca="1" si="129"/>
        <v>-3880584983.5021529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-3880584983.5021529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-16169104.097925637</v>
      </c>
      <c r="L2344" s="444">
        <f t="shared" ca="1" si="129"/>
        <v>-3896754087.6000786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-3896754087.6000786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-16236475.365000328</v>
      </c>
      <c r="L2345" s="444">
        <f t="shared" ca="1" si="129"/>
        <v>-3912990562.9650788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-3912990562.9650788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-16304127.345687829</v>
      </c>
      <c r="L2346" s="444">
        <f t="shared" ca="1" si="129"/>
        <v>-3929294690.3107667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-3929294690.3107667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-16372061.209628193</v>
      </c>
      <c r="L2347" s="444">
        <f t="shared" ca="1" si="129"/>
        <v>-3945666751.5203948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-3945666751.5203948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-16440278.131334977</v>
      </c>
      <c r="L2348" s="444">
        <f t="shared" ca="1" si="129"/>
        <v>-3962107029.6517296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-3962107029.6517296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-16508779.290215539</v>
      </c>
      <c r="L2349" s="444">
        <f t="shared" ca="1" si="129"/>
        <v>-3978615808.9419451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-3978615808.9419451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-16577565.870591436</v>
      </c>
      <c r="L2350" s="444">
        <f t="shared" ca="1" si="129"/>
        <v>-3995193374.8125367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-3995193374.8125367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-16646639.061718903</v>
      </c>
      <c r="L2351" s="444">
        <f t="shared" ca="1" si="129"/>
        <v>-4011840013.8742557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-4011840013.8742557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-16716000.057809398</v>
      </c>
      <c r="L2352" s="444">
        <f t="shared" ca="1" si="129"/>
        <v>-4028556013.932065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-4028556013.932065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-16785650.058050271</v>
      </c>
      <c r="L2353" s="444">
        <f t="shared" ca="1" si="129"/>
        <v>-4045341663.9901152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-4045341663.9901152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-16855590.266625479</v>
      </c>
      <c r="L2354" s="444">
        <f t="shared" ca="1" si="129"/>
        <v>-4062197254.2567406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-4062197254.2567406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-16925821.89273642</v>
      </c>
      <c r="L2355" s="444">
        <f t="shared" ca="1" si="129"/>
        <v>-4079123076.149477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-4079123076.149477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-16996346.150622822</v>
      </c>
      <c r="L2356" s="444">
        <f t="shared" ca="1" si="129"/>
        <v>-4096119422.3000998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-4096119422.3000998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-17067164.259583749</v>
      </c>
      <c r="L2357" s="444">
        <f t="shared" ca="1" si="129"/>
        <v>-4113186586.5596838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-4113186586.5596838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-17138277.443998683</v>
      </c>
      <c r="L2358" s="444">
        <f t="shared" ca="1" si="129"/>
        <v>-4130324864.0036826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-4130324864.0036826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-17209686.933348678</v>
      </c>
      <c r="L2359" s="444">
        <f t="shared" ca="1" si="129"/>
        <v>-4147534550.9370313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-4147534550.9370313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-17281393.962237626</v>
      </c>
      <c r="L2360" s="444">
        <f t="shared" ca="1" si="129"/>
        <v>-4164815944.8992691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-4164815944.8992691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-17353399.770413622</v>
      </c>
      <c r="L2361" s="444">
        <f t="shared" ca="1" si="129"/>
        <v>-4182169344.6696825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-4182169344.6696825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-17425705.602790345</v>
      </c>
      <c r="L2362" s="444">
        <f t="shared" ca="1" si="129"/>
        <v>-4199595050.2724729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-4199595050.2724729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-17498312.709468637</v>
      </c>
      <c r="L2363" s="444">
        <f t="shared" ca="1" si="129"/>
        <v>-4217093362.9819417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-4217093362.9819417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-17571222.345758092</v>
      </c>
      <c r="L2364" s="444">
        <f t="shared" ca="1" si="129"/>
        <v>-4234664585.3276997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-4234664585.3276997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-17644435.772198752</v>
      </c>
      <c r="L2365" s="444">
        <f t="shared" ca="1" si="129"/>
        <v>-4252309021.0998983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-4252309021.0998983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-17717954.254582908</v>
      </c>
      <c r="L2366" s="444">
        <f t="shared" ca="1" si="129"/>
        <v>-4270026975.3544812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-4270026975.3544812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-17791779.063977003</v>
      </c>
      <c r="L2367" s="444">
        <f t="shared" ca="1" si="129"/>
        <v>-4287818754.418458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-4287818754.418458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-17865911.476743575</v>
      </c>
      <c r="L2368" s="444">
        <f t="shared" ca="1" si="129"/>
        <v>-4305684665.8952017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-4305684665.8952017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-17940352.774563339</v>
      </c>
      <c r="L2369" s="444">
        <f t="shared" ca="1" si="129"/>
        <v>-4323625018.6697655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-4323625018.6697655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-18015104.244457357</v>
      </c>
      <c r="L2370" s="444">
        <f t="shared" ca="1" si="129"/>
        <v>-4341640122.9142227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-4341640122.9142227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-18090167.178809263</v>
      </c>
      <c r="L2371" s="444">
        <f t="shared" ca="1" si="129"/>
        <v>-4359730290.0930319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-4359730290.0930319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-18165542.875387631</v>
      </c>
      <c r="L2372" s="444">
        <f t="shared" ca="1" si="129"/>
        <v>-4377895832.9684191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-4377895832.9684191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-18241232.637368411</v>
      </c>
      <c r="L2373" s="444">
        <f t="shared" ca="1" si="129"/>
        <v>-4396137065.6057873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-4396137065.6057873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-18317237.773357447</v>
      </c>
      <c r="L2374" s="444">
        <f t="shared" ca="1" si="129"/>
        <v>-4414454303.3791447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-4414454303.3791447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-18393559.597413104</v>
      </c>
      <c r="L2375" s="444">
        <f t="shared" ca="1" si="129"/>
        <v>-4432847862.9765577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-4432847862.9765577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-18470199.42906899</v>
      </c>
      <c r="L2376" s="444">
        <f t="shared" ca="1" si="129"/>
        <v>-4451318062.4056263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-4451318062.4056263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-18547158.593356777</v>
      </c>
      <c r="L2377" s="444">
        <f t="shared" ca="1" si="129"/>
        <v>-4469865220.9989834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-4469865220.9989834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-18624438.420829099</v>
      </c>
      <c r="L2378" s="444">
        <f t="shared" ca="1" si="129"/>
        <v>-4488489659.4198122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-4488489659.4198122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-18702040.247582551</v>
      </c>
      <c r="L2379" s="444">
        <f t="shared" ca="1" si="129"/>
        <v>-4507191699.6673946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-4507191699.6673946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-18779965.415280811</v>
      </c>
      <c r="L2380" s="444">
        <f t="shared" ca="1" si="129"/>
        <v>-4525971665.082675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-4525971665.082675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-18858215.271177813</v>
      </c>
      <c r="L2381" s="444">
        <f t="shared" ca="1" si="129"/>
        <v>-4544829880.3538532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-4544829880.3538532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-18936791.168141056</v>
      </c>
      <c r="L2382" s="444">
        <f t="shared" ca="1" si="129"/>
        <v>-4563766671.5219946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-4563766671.5219946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-19015694.464674976</v>
      </c>
      <c r="L2383" s="444">
        <f t="shared" ca="1" si="129"/>
        <v>-4582782365.9866695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-4582782365.9866695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-19094926.524944454</v>
      </c>
      <c r="L2384" s="444">
        <f t="shared" ca="1" si="129"/>
        <v>-4601877292.5116138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-4601877292.5116138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-19174488.718798392</v>
      </c>
      <c r="L2385" s="444">
        <f t="shared" ca="1" si="129"/>
        <v>-4621051781.2304125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-4621051781.2304125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-19254382.421793386</v>
      </c>
      <c r="L2386" s="444">
        <f t="shared" ca="1" si="129"/>
        <v>-4640306163.6522055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-4640306163.6522055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-19334609.015217524</v>
      </c>
      <c r="L2387" s="444">
        <f t="shared" ca="1" si="129"/>
        <v>-4659640772.6674232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-4659640772.6674232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-19415169.886114262</v>
      </c>
      <c r="L2388" s="444">
        <f t="shared" ca="1" si="129"/>
        <v>-4679055942.5535374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-4679055942.5535374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-19496066.427306406</v>
      </c>
      <c r="L2389" s="444">
        <f t="shared" ca="1" si="129"/>
        <v>-4698552008.9808435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-4698552008.9808435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-19577300.03742018</v>
      </c>
      <c r="L2390" s="444">
        <f t="shared" ca="1" si="129"/>
        <v>-4718129309.0182638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-4718129309.0182638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-19658872.120909434</v>
      </c>
      <c r="L2391" s="444">
        <f t="shared" ca="1" si="129"/>
        <v>-4737788181.1391735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-4737788181.1391735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-19740784.088079888</v>
      </c>
      <c r="L2392" s="444">
        <f t="shared" ca="1" si="129"/>
        <v>-4757528965.227253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-4757528965.227253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-19823037.355113555</v>
      </c>
      <c r="L2393" s="444">
        <f t="shared" ca="1" si="129"/>
        <v>-4777352002.5823669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-4777352002.5823669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-19905633.344093196</v>
      </c>
      <c r="L2394" s="444">
        <f t="shared" ca="1" si="129"/>
        <v>-4797257635.9264603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-4797257635.9264603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-19988573.483026918</v>
      </c>
      <c r="L2395" s="444">
        <f t="shared" ca="1" si="129"/>
        <v>-4817246209.4094868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-4817246209.4094868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-20071859.20587286</v>
      </c>
      <c r="L2396" s="444">
        <f t="shared" ca="1" si="129"/>
        <v>-4837318068.6153593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-4837318068.6153593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-20155491.952563997</v>
      </c>
      <c r="L2397" s="444">
        <f t="shared" ca="1" si="129"/>
        <v>-4857473560.5679235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-4857473560.5679235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-20239473.169033013</v>
      </c>
      <c r="L2398" s="444">
        <f t="shared" ca="1" si="129"/>
        <v>-4877713033.7369566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-4877713033.7369566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-20323804.30723732</v>
      </c>
      <c r="L2399" s="444">
        <f t="shared" ca="1" si="129"/>
        <v>-4898036838.0441942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-4898036838.0441942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-20408486.825184144</v>
      </c>
      <c r="L2400" s="444">
        <f t="shared" ca="1" si="129"/>
        <v>-4918445324.8693781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-4918445324.8693781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-20493522.186955743</v>
      </c>
      <c r="L2401" s="444">
        <f t="shared" ca="1" si="129"/>
        <v>-4938938847.0563335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-4938938847.0563335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-20578911.862734724</v>
      </c>
      <c r="L2402" s="444">
        <f t="shared" ca="1" si="129"/>
        <v>-4959517758.9190683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-4959517758.9190683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-20664657.328829452</v>
      </c>
      <c r="L2403" s="444">
        <f t="shared" ca="1" si="129"/>
        <v>-4980182416.2478981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-4980182416.2478981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-20750760.067699574</v>
      </c>
      <c r="L2404" s="444">
        <f t="shared" ca="1" si="129"/>
        <v>-5000933176.3155975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-5000933176.3155975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-20837221.567981657</v>
      </c>
      <c r="L2405" s="444">
        <f t="shared" ca="1" si="129"/>
        <v>-5021770397.8835793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-5021770397.8835793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-20924043.324514914</v>
      </c>
      <c r="L2406" s="444">
        <f t="shared" ca="1" si="129"/>
        <v>-5042694441.2080946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-5042694441.2080946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-21011226.83836706</v>
      </c>
      <c r="L2407" s="444">
        <f t="shared" ca="1" si="129"/>
        <v>-5063705668.0464621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-5063705668.0464621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-21098773.616860259</v>
      </c>
      <c r="L2408" s="444">
        <f t="shared" ca="1" si="129"/>
        <v>-5084804441.6633224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-5084804441.6633224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-21186685.173597176</v>
      </c>
      <c r="L2409" s="444">
        <f t="shared" ca="1" si="129"/>
        <v>-5105991126.8369198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-5105991126.8369198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-21274963.028487165</v>
      </c>
      <c r="L2410" s="444">
        <f t="shared" ca="1" si="129"/>
        <v>-5127266089.865407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-5127266089.865407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-21363608.707772531</v>
      </c>
      <c r="L2411" s="444">
        <f t="shared" ca="1" si="129"/>
        <v>-5148629698.5731792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-5148629698.5731792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-21452623.744054914</v>
      </c>
      <c r="L2412" s="444">
        <f t="shared" ca="1" si="129"/>
        <v>-5170082322.317234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-5170082322.317234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-21542009.676321808</v>
      </c>
      <c r="L2413" s="444">
        <f t="shared" ca="1" si="129"/>
        <v>-5191624331.993556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-5191624331.993556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-21631768.049973149</v>
      </c>
      <c r="L2414" s="444">
        <f t="shared" ca="1" si="129"/>
        <v>-5213256100.0435295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-5213256100.0435295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-21721900.416848041</v>
      </c>
      <c r="L2415" s="444">
        <f t="shared" ca="1" si="129"/>
        <v>-5234978000.4603777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-5234978000.4603777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-21812408.335251573</v>
      </c>
      <c r="L2416" s="444">
        <f t="shared" ca="1" si="129"/>
        <v>-5256790408.7956295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-5256790408.7956295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-21903293.369981788</v>
      </c>
      <c r="L2417" s="444">
        <f t="shared" ca="1" si="129"/>
        <v>-5278693702.1656113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-5278693702.1656113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-21994557.092356712</v>
      </c>
      <c r="L2418" s="444">
        <f t="shared" ca="1" si="129"/>
        <v>-5300688259.2579679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-5300688259.2579679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-22086201.080241531</v>
      </c>
      <c r="L2419" s="444">
        <f t="shared" ca="1" si="129"/>
        <v>-5322774460.3382092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-5322774460.3382092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-22178226.918075871</v>
      </c>
      <c r="L2420" s="444">
        <f t="shared" ca="1" si="129"/>
        <v>-5344952687.2562847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-5344952687.2562847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-22270636.196901187</v>
      </c>
      <c r="L2421" s="444">
        <f t="shared" ca="1" si="129"/>
        <v>-5367223323.453186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-5367223323.453186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-22363430.514388274</v>
      </c>
      <c r="L2422" s="444">
        <f t="shared" ca="1" si="129"/>
        <v>-5389586753.9675741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-5389586753.9675741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-22456611.474864893</v>
      </c>
      <c r="L2423" s="444">
        <f t="shared" ca="1" si="129"/>
        <v>-5412043365.4424391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-5412043365.4424391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-22550180.689343497</v>
      </c>
      <c r="L2424" s="444">
        <f t="shared" ca="1" si="129"/>
        <v>-5434593546.1317825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-5434593546.1317825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-22644139.775549095</v>
      </c>
      <c r="L2425" s="444">
        <f t="shared" ca="1" si="129"/>
        <v>-5457237685.9073315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-5457237685.9073315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-22738490.357947215</v>
      </c>
      <c r="L2426" s="444">
        <f t="shared" ca="1" si="129"/>
        <v>-5479976176.2652788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-5479976176.2652788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-22833234.067771994</v>
      </c>
      <c r="L2427" s="444">
        <f t="shared" ca="1" si="129"/>
        <v>-5502809410.3330507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-5502809410.3330507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-22928372.54305438</v>
      </c>
      <c r="L2428" s="444">
        <f t="shared" ca="1" si="129"/>
        <v>-5525737782.8761053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-5525737782.8761053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-23023907.428650439</v>
      </c>
      <c r="L2429" s="444">
        <f t="shared" ca="1" si="129"/>
        <v>-5548761690.3047562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-5548761690.3047562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-23119840.376269817</v>
      </c>
      <c r="L2430" s="444">
        <f t="shared" ca="1" si="129"/>
        <v>-5571881530.6810265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-5571881530.6810265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-23216173.044504277</v>
      </c>
      <c r="L2431" s="444">
        <f t="shared" ca="1" si="129"/>
        <v>-5595097703.7255306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-5595097703.7255306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-23312907.098856378</v>
      </c>
      <c r="L2432" s="444">
        <f t="shared" ca="1" si="129"/>
        <v>-5618410610.8243866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-5618410610.8243866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-23410044.211768277</v>
      </c>
      <c r="L2433" s="444">
        <f t="shared" ca="1" si="129"/>
        <v>-5641820655.0361547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-5641820655.0361547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-23507586.062650643</v>
      </c>
      <c r="L2434" s="444">
        <f t="shared" ca="1" si="129"/>
        <v>-5665328241.0988054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-5665328241.0988054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-23605534.337911688</v>
      </c>
      <c r="L2435" s="444">
        <f t="shared" ca="1" si="129"/>
        <v>-5688933775.436717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-5688933775.436717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-23703890.730986319</v>
      </c>
      <c r="L2436" s="444">
        <f t="shared" ca="1" si="129"/>
        <v>-5712637666.1677036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-5712637666.1677036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-23802656.94236543</v>
      </c>
      <c r="L2437" s="444">
        <f t="shared" ca="1" si="129"/>
        <v>-5736440323.1100693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-5736440323.1100693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-23901834.679625288</v>
      </c>
      <c r="L2438" s="444">
        <f t="shared" ca="1" si="129"/>
        <v>-5760342157.7896948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-5760342157.7896948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-24001425.657457061</v>
      </c>
      <c r="L2439" s="444">
        <f t="shared" ca="1" si="129"/>
        <v>-5784343583.4471521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-5784343583.4471521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-24101431.597696468</v>
      </c>
      <c r="L2440" s="444">
        <f t="shared" ca="1" si="129"/>
        <v>-5808445015.0448484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-5808445015.0448484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-24201854.229353536</v>
      </c>
      <c r="L2441" s="444">
        <f t="shared" ca="1" si="129"/>
        <v>-5832646869.2742023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-5832646869.2742023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-24302695.288642511</v>
      </c>
      <c r="L2442" s="444">
        <f t="shared" ca="1" si="129"/>
        <v>-5856949564.5628452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-5856949564.5628452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-24403956.519011855</v>
      </c>
      <c r="L2443" s="444">
        <f t="shared" ca="1" si="129"/>
        <v>-5881353521.0818567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-5881353521.0818567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-24505639.671174403</v>
      </c>
      <c r="L2444" s="444">
        <f t="shared" ca="1" si="129"/>
        <v>-5905859160.7530308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-5905859160.7530308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-24607746.503137629</v>
      </c>
      <c r="L2445" s="444">
        <f t="shared" ca="1" si="129"/>
        <v>-5930466907.2561684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-5930466907.2561684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-24710278.780234035</v>
      </c>
      <c r="L2446" s="444">
        <f t="shared" ca="1" si="129"/>
        <v>-5955177186.0364027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-5955177186.0364027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-24813238.275151677</v>
      </c>
      <c r="L2447" s="444">
        <f t="shared" ca="1" si="129"/>
        <v>-5979990424.311554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-5979990424.311554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-24916626.767964806</v>
      </c>
      <c r="L2448" s="444">
        <f t="shared" ca="1" si="129"/>
        <v>-6004907051.0795183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-6004907051.0795183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-25020446.046164658</v>
      </c>
      <c r="L2449" s="444">
        <f t="shared" ca="1" si="129"/>
        <v>-6029927497.1256828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-6029927497.1256828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-25124697.904690344</v>
      </c>
      <c r="L2450" s="444">
        <f t="shared" ca="1" si="129"/>
        <v>-6055052195.0303736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-6055052195.0303736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-25229384.145959891</v>
      </c>
      <c r="L2451" s="444">
        <f t="shared" ca="1" si="129"/>
        <v>-6080281579.1763334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-6080281579.1763334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-25334506.57990139</v>
      </c>
      <c r="L2452" s="444">
        <f t="shared" ca="1" si="129"/>
        <v>-6105616085.7562351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-6105616085.7562351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-25440067.023984313</v>
      </c>
      <c r="L2453" s="444">
        <f t="shared" ca="1" si="129"/>
        <v>-6131056152.7802191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-6131056152.7802191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-25546067.303250913</v>
      </c>
      <c r="L2454" s="444">
        <f t="shared" ca="1" si="129"/>
        <v>-6156602220.0834703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-6156602220.0834703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-25652509.250347793</v>
      </c>
      <c r="L2455" s="444">
        <f t="shared" ca="1" si="129"/>
        <v>-6182254729.3338184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-6182254729.3338184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-25759394.705557577</v>
      </c>
      <c r="L2456" s="444">
        <f t="shared" ca="1" si="129"/>
        <v>-6208014124.0393763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-6208014124.0393763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-25866725.516830735</v>
      </c>
      <c r="L2457" s="444">
        <f t="shared" ca="1" si="129"/>
        <v>-6233880849.5562067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-6233880849.5562067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-25974503.539817527</v>
      </c>
      <c r="L2458" s="444">
        <f t="shared" ca="1" si="129"/>
        <v>-6259855353.0960245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-6259855353.0960245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-26082730.637900103</v>
      </c>
      <c r="L2459" s="444">
        <f t="shared" ca="1" si="129"/>
        <v>-6285938083.7339249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-6285938083.7339249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-26191408.682224687</v>
      </c>
      <c r="L2460" s="444">
        <f t="shared" ca="1" si="129"/>
        <v>-6312129492.4161491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-6312129492.4161491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-26300539.551733956</v>
      </c>
      <c r="L2461" s="444">
        <f t="shared" ca="1" si="129"/>
        <v>-6338430031.9678831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-6338430031.9678831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-26410125.133199513</v>
      </c>
      <c r="L2462" s="444">
        <f t="shared" ca="1" si="129"/>
        <v>-6364840157.1010828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-6364840157.1010828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-26520167.32125451</v>
      </c>
      <c r="L2463" s="444">
        <f t="shared" ca="1" si="129"/>
        <v>-6391360324.4223375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-6391360324.4223375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-26630668.018426407</v>
      </c>
      <c r="L2464" s="444">
        <f t="shared" ca="1" si="129"/>
        <v>-6417990992.4407635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-6417990992.4407635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-26741629.135169849</v>
      </c>
      <c r="L2465" s="444">
        <f t="shared" ca="1" si="129"/>
        <v>-6444732621.5759335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-6444732621.5759335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-26853052.589899722</v>
      </c>
      <c r="L2466" s="444">
        <f t="shared" ca="1" si="129"/>
        <v>-6471585674.1658335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-6471585674.1658335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-26964940.309024304</v>
      </c>
      <c r="L2467" s="444">
        <f t="shared" ca="1" si="129"/>
        <v>-6498550614.4748573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-6498550614.4748573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-27077294.22697857</v>
      </c>
      <c r="L2468" s="444">
        <f t="shared" ca="1" si="129"/>
        <v>-6525627908.7018356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-6525627908.7018356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-27190116.286257647</v>
      </c>
      <c r="L2469" s="444">
        <f t="shared" ca="1" si="129"/>
        <v>-6552818024.9880934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-6552818024.9880934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-27303408.43745039</v>
      </c>
      <c r="L2470" s="444">
        <f t="shared" ca="1" si="129"/>
        <v>-6580121433.4255438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-6580121433.4255438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-27417172.6392731</v>
      </c>
      <c r="L2471" s="444">
        <f t="shared" ca="1" si="129"/>
        <v>-6607538606.0648165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-6607538606.0648165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-27531410.858603403</v>
      </c>
      <c r="L2472" s="444">
        <f t="shared" ca="1" si="129"/>
        <v>-6635070016.92342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-6635070016.92342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-27646125.070514251</v>
      </c>
      <c r="L2473" s="444">
        <f t="shared" ca="1" si="129"/>
        <v>-6662716141.9939346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-6662716141.9939346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-27761317.25830806</v>
      </c>
      <c r="L2474" s="444">
        <f t="shared" ca="1" si="129"/>
        <v>-6690477459.252243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-6690477459.252243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-27876989.413551014</v>
      </c>
      <c r="L2475" s="444">
        <f t="shared" ca="1" si="129"/>
        <v>-6718354448.6657944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-6718354448.6657944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-27993143.536107477</v>
      </c>
      <c r="L2476" s="444">
        <f t="shared" ca="1" si="129"/>
        <v>-6746347592.2019014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-6746347592.2019014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-28109781.634174589</v>
      </c>
      <c r="L2477" s="444">
        <f t="shared" ca="1" si="129"/>
        <v>-6774457373.8360758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-6774457373.8360758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-28226905.724316981</v>
      </c>
      <c r="L2478" s="444">
        <f t="shared" ca="1" si="129"/>
        <v>-6802684279.5603924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-6802684279.5603924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-28344517.831501633</v>
      </c>
      <c r="L2479" s="444">
        <f t="shared" ca="1" si="129"/>
        <v>-6831028797.3918943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-6831028797.3918943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-28462619.989132892</v>
      </c>
      <c r="L2480" s="444">
        <f t="shared" ca="1" si="129"/>
        <v>-6859491417.3810272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-6859491417.3810272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-28581214.239087615</v>
      </c>
      <c r="L2481" s="444">
        <f t="shared" ca="1" si="129"/>
        <v>-6888072631.6201153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-6888072631.6201153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-28700302.631750479</v>
      </c>
      <c r="L2482" s="444">
        <f t="shared" ca="1" si="129"/>
        <v>-6916772934.2518654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-6916772934.2518654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-28819887.226049438</v>
      </c>
      <c r="L2483" s="444">
        <f t="shared" ca="1" si="129"/>
        <v>-6945592821.4779148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-6945592821.4779148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-28939970.089491311</v>
      </c>
      <c r="L2484" s="444">
        <f t="shared" ca="1" si="129"/>
        <v>-6974532791.5674057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-6974532791.5674057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-29060553.298197523</v>
      </c>
      <c r="L2485" s="444">
        <f t="shared" ca="1" si="129"/>
        <v>-7003593344.8656034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-7003593344.8656034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-29181638.936940014</v>
      </c>
      <c r="L2486" s="444">
        <f t="shared" ca="1" si="129"/>
        <v>-7032774983.8025436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-7032774983.8025436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-29303229.09917726</v>
      </c>
      <c r="L2487" s="444">
        <f t="shared" ca="1" si="129"/>
        <v>-7062078212.901721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-7062078212.901721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-29425325.887090504</v>
      </c>
      <c r="L2488" s="444">
        <f t="shared" ca="1" si="129"/>
        <v>-7091503538.7888117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-7091503538.7888117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-29547931.411620047</v>
      </c>
      <c r="L2489" s="444">
        <f t="shared" ca="1" si="129"/>
        <v>-7121051470.2004318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-7121051470.2004318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-29671047.7925018</v>
      </c>
      <c r="L2490" s="444">
        <f t="shared" ca="1" si="129"/>
        <v>-7150722517.9929333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-7150722517.9929333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-29794677.158303887</v>
      </c>
      <c r="L2491" s="444">
        <f t="shared" ca="1" si="129"/>
        <v>-7180517195.1512375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-7180517195.1512375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-29918821.646463487</v>
      </c>
      <c r="L2492" s="444">
        <f t="shared" ca="1" si="129"/>
        <v>-7210436016.7977009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-7210436016.7977009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-30043483.403323755</v>
      </c>
      <c r="L2493" s="444">
        <f t="shared" ca="1" si="129"/>
        <v>-7240479500.201025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-7240479500.201025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-30168664.584170941</v>
      </c>
      <c r="L2494" s="444">
        <f t="shared" ca="1" si="129"/>
        <v>-7270648164.7851963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-7270648164.7851963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-30294367.353271652</v>
      </c>
      <c r="L2495" s="444">
        <f t="shared" ca="1" si="129"/>
        <v>-7300942532.1384678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-7300942532.1384678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-30420593.883910283</v>
      </c>
      <c r="L2496" s="444">
        <f t="shared" ca="1" si="129"/>
        <v>-7331363126.022378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-7331363126.022378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-30547346.358426575</v>
      </c>
      <c r="L2497" s="444">
        <f t="shared" ca="1" si="129"/>
        <v>-7361910472.380805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-7361910472.380805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-30674626.968253355</v>
      </c>
      <c r="L2498" s="444">
        <f t="shared" ca="1" si="129"/>
        <v>-7392585099.3490582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-7392585099.3490582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-30802437.913954407</v>
      </c>
      <c r="L2499" s="444">
        <f t="shared" ca="1" si="129"/>
        <v>-7423387537.2630129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-7423387537.2630129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-30930781.405262556</v>
      </c>
      <c r="L2500" s="444">
        <f t="shared" ca="1" si="129"/>
        <v>-7454318318.6682758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-7454318318.6682758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-31059659.661117814</v>
      </c>
      <c r="L2501" s="444">
        <f t="shared" ca="1" si="129"/>
        <v>-7485377978.3293934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-7485377978.3293934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-31189074.909705803</v>
      </c>
      <c r="L2502" s="444">
        <f t="shared" ca="1" si="129"/>
        <v>-7516567053.2390995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-7516567053.2390995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-31319029.388496246</v>
      </c>
      <c r="L2503" s="444">
        <f t="shared" ca="1" si="129"/>
        <v>-7547886082.6275959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-7547886082.6275959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-31449525.344281647</v>
      </c>
      <c r="L2504" s="444">
        <f t="shared" ca="1" si="129"/>
        <v>-7579335607.9718771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-7579335607.9718771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-31580565.033216152</v>
      </c>
      <c r="L2505" s="444">
        <f t="shared" ca="1" si="129"/>
        <v>-7610916173.0050936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-7610916173.0050936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-31712150.720854554</v>
      </c>
      <c r="L2506" s="444">
        <f t="shared" ca="1" si="129"/>
        <v>-7642628323.7259483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-7642628323.7259483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-31844284.68219145</v>
      </c>
      <c r="L2507" s="444">
        <f t="shared" ca="1" si="129"/>
        <v>-7674472608.4081402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-7674472608.4081402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-31976969.201700583</v>
      </c>
      <c r="L2508" s="444">
        <f t="shared" ca="1" si="129"/>
        <v>-7706449577.6098404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-7706449577.6098404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-32110206.573374331</v>
      </c>
      <c r="L2509" s="444">
        <f t="shared" ca="1" si="129"/>
        <v>-7738559784.1832151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-7738559784.1832151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-32243999.100763395</v>
      </c>
      <c r="L2510" s="444">
        <f t="shared" ca="1" si="129"/>
        <v>-7770803783.2839785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-7770803783.2839785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-32378349.097016577</v>
      </c>
      <c r="L2511" s="444">
        <f t="shared" ca="1" si="129"/>
        <v>-7803182132.3809948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-7803182132.3809948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-32513258.884920817</v>
      </c>
      <c r="L2512" s="444">
        <f t="shared" ca="1" si="129"/>
        <v>-7835695391.2659159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-7835695391.2659159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-32648730.796941314</v>
      </c>
      <c r="L2513" s="444">
        <f t="shared" ca="1" si="129"/>
        <v>-7868344122.0628576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-7868344122.0628576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-32784767.175261907</v>
      </c>
      <c r="L2514" s="444">
        <f t="shared" ca="1" si="129"/>
        <v>-7901128889.2381191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-7901128889.2381191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-32921370.371825498</v>
      </c>
      <c r="L2515" s="444">
        <f t="shared" ca="1" si="129"/>
        <v>-7934050259.6099443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-7934050259.6099443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-33058542.748374768</v>
      </c>
      <c r="L2516" s="444">
        <f t="shared" ca="1" si="129"/>
        <v>-7967108802.3583193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-7967108802.3583193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-33196286.676492997</v>
      </c>
      <c r="L2517" s="444">
        <f t="shared" ca="1" si="129"/>
        <v>-8000305089.034812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-8000305089.034812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-33334604.537645049</v>
      </c>
      <c r="L2518" s="444">
        <f t="shared" ca="1" si="129"/>
        <v>-8033639693.5724573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-8033639693.5724573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-33473498.723218571</v>
      </c>
      <c r="L2519" s="444">
        <f t="shared" ca="1" si="129"/>
        <v>-8067113192.2956762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-8067113192.2956762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-33612971.634565316</v>
      </c>
      <c r="L2520" s="444">
        <f t="shared" ca="1" si="129"/>
        <v>-8100726163.9302416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-8100726163.9302416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-33753025.683042675</v>
      </c>
      <c r="L2521" s="444">
        <f t="shared" ca="1" si="129"/>
        <v>-8134479189.6132841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-8134479189.6132841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-33893663.290055349</v>
      </c>
      <c r="L2522" s="444">
        <f t="shared" ca="1" si="129"/>
        <v>-8168372852.9033394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-8168372852.9033394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-34034886.887097247</v>
      </c>
      <c r="L2523" s="444">
        <f t="shared" ca="1" si="129"/>
        <v>-8202407739.7904367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-8202407739.7904367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-34176698.915793486</v>
      </c>
      <c r="L2524" s="444">
        <f t="shared" ca="1" si="129"/>
        <v>-8236584438.7062302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-8236584438.7062302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-34319101.827942625</v>
      </c>
      <c r="L2525" s="444">
        <f t="shared" ca="1" si="129"/>
        <v>-8270903540.534173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-8270903540.534173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-34462098.085559055</v>
      </c>
      <c r="L2526" s="444">
        <f t="shared" ca="1" si="129"/>
        <v>-8305365638.6197319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-8305365638.6197319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-34605690.160915546</v>
      </c>
      <c r="L2527" s="444">
        <f t="shared" ca="1" si="129"/>
        <v>-8339971328.7806473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-8339971328.7806473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-34749880.536586024</v>
      </c>
      <c r="L2528" s="444">
        <f t="shared" ca="1" si="129"/>
        <v>-8374721209.3172331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-8374721209.3172331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-34894671.705488473</v>
      </c>
      <c r="L2529" s="444">
        <f t="shared" ca="1" si="129"/>
        <v>-8409615881.0227213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-8409615881.0227213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-35040066.170928001</v>
      </c>
      <c r="L2530" s="444">
        <f t="shared" ca="1" si="129"/>
        <v>-8444655947.1936493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-8444655947.1936493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-35186066.446640208</v>
      </c>
      <c r="L2531" s="444">
        <f t="shared" ca="1" si="129"/>
        <v>-8479842013.6402893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-8479842013.6402893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-35332675.056834541</v>
      </c>
      <c r="L2532" s="444">
        <f t="shared" ca="1" si="129"/>
        <v>-8515174688.6971235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-8515174688.6971235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-35479894.536238015</v>
      </c>
      <c r="L2533" s="444">
        <f t="shared" ca="1" si="129"/>
        <v>-8550654583.2333612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-8550654583.2333612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-35627727.430138998</v>
      </c>
      <c r="L2534" s="444">
        <f t="shared" ca="1" si="129"/>
        <v>-8586282310.6634998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-8586282310.6634998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-35776176.294431247</v>
      </c>
      <c r="L2535" s="444">
        <f t="shared" ca="1" si="129"/>
        <v>-8622058486.9579315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-8622058486.9579315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-35925243.69565805</v>
      </c>
      <c r="L2536" s="444">
        <f t="shared" ca="1" si="129"/>
        <v>-8657983730.6535892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-8657983730.6535892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-36074932.21105662</v>
      </c>
      <c r="L2537" s="444">
        <f t="shared" ca="1" si="129"/>
        <v>-8694058662.864645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-8694058662.864645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-36225244.428602688</v>
      </c>
      <c r="L2538" s="444">
        <f t="shared" ca="1" si="129"/>
        <v>-8730283907.2932472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-8730283907.2932472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-36376182.947055198</v>
      </c>
      <c r="L2539" s="444">
        <f t="shared" ca="1" si="129"/>
        <v>-8766660090.240303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-8766660090.240303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-36527750.376001261</v>
      </c>
      <c r="L2540" s="444">
        <f t="shared" ca="1" si="129"/>
        <v>-8803187840.6163044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-8803187840.6163044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-36679949.335901268</v>
      </c>
      <c r="L2541" s="444">
        <f t="shared" ca="1" si="129"/>
        <v>-8839867789.9522057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-8839867789.9522057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-36832782.458134189</v>
      </c>
      <c r="L2542" s="444">
        <f t="shared" ca="1" si="129"/>
        <v>-8876700572.4103394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-8876700572.4103394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-36986252.385043077</v>
      </c>
      <c r="L2543" s="444">
        <f t="shared" ca="1" si="129"/>
        <v>-8913686824.7953815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-8913686824.7953815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-37140361.769980758</v>
      </c>
      <c r="L2544" s="444">
        <f t="shared" ca="1" si="129"/>
        <v>-8950827186.5653629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-8950827186.5653629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-37295113.277355678</v>
      </c>
      <c r="L2545" s="444">
        <f t="shared" ca="1" si="129"/>
        <v>-8988122299.8427181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-8988122299.8427181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-37450509.58267799</v>
      </c>
      <c r="L2546" s="444">
        <f t="shared" ca="1" si="129"/>
        <v>-9025572809.425396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-9025572809.425396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-37606553.372605816</v>
      </c>
      <c r="L2547" s="444">
        <f t="shared" ca="1" si="129"/>
        <v>-9063179362.7980022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-9063179362.7980022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-37763247.344991677</v>
      </c>
      <c r="L2548" s="444">
        <f t="shared" ca="1" si="129"/>
        <v>-9100942610.1429939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-9100942610.1429939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-37920594.208929144</v>
      </c>
      <c r="L2549" s="444">
        <f t="shared" ca="1" si="129"/>
        <v>-9138863204.351923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-9138863204.351923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-38078596.684799679</v>
      </c>
      <c r="L2550" s="444">
        <f t="shared" ca="1" si="129"/>
        <v>-9176941801.0367222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-9176941801.0367222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-38237257.504319675</v>
      </c>
      <c r="L2551" s="444">
        <f t="shared" ca="1" si="129"/>
        <v>-9215179058.5410423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-9215179058.5410423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-38396579.410587676</v>
      </c>
      <c r="L2552" s="444">
        <f t="shared" ca="1" si="129"/>
        <v>-9253575637.9516296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-9253575637.9516296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-38556565.158131793</v>
      </c>
      <c r="L2553" s="444">
        <f t="shared" ca="1" si="129"/>
        <v>-9292132203.1097622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-9292132203.1097622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-38717217.512957342</v>
      </c>
      <c r="L2554" s="444">
        <f t="shared" ca="1" si="129"/>
        <v>-9330849420.6227188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-9330849420.6227188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-38878539.252594665</v>
      </c>
      <c r="L2555" s="444">
        <f t="shared" ca="1" si="129"/>
        <v>-9369727959.8753128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-9369727959.8753128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-39040533.166147135</v>
      </c>
      <c r="L2556" s="444">
        <f t="shared" ca="1" si="129"/>
        <v>-9408768493.04146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-9408768493.04146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-39203202.054339416</v>
      </c>
      <c r="L2557" s="444">
        <f t="shared" ca="1" si="129"/>
        <v>-9447971695.0958004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-9447971695.0958004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-39366548.729565836</v>
      </c>
      <c r="L2558" s="444">
        <f t="shared" ref="L2558:L2812" ca="1" si="134">I2558-J2558+K2558</f>
        <v>-9487338243.825367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-9487338243.825367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-39530576.015939027</v>
      </c>
      <c r="L2559" s="444">
        <f t="shared" ca="1" si="134"/>
        <v>-9526868819.8413067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-9526868819.8413067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-39695286.749338776</v>
      </c>
      <c r="L2560" s="444">
        <f t="shared" ca="1" si="134"/>
        <v>-9566564106.5906448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-9566564106.5906448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-39860683.777461022</v>
      </c>
      <c r="L2561" s="444">
        <f t="shared" ca="1" si="134"/>
        <v>-9606424790.3681049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-9606424790.3681049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-40026769.959867105</v>
      </c>
      <c r="L2562" s="444">
        <f t="shared" ca="1" si="134"/>
        <v>-9646451560.3279724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-9646451560.3279724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-40193548.16803322</v>
      </c>
      <c r="L2563" s="444">
        <f t="shared" ca="1" si="134"/>
        <v>-9686645108.496006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-9686645108.496006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-40361021.285400026</v>
      </c>
      <c r="L2564" s="444">
        <f t="shared" ca="1" si="134"/>
        <v>-9727006129.7814064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-9727006129.7814064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-40529192.207422525</v>
      </c>
      <c r="L2565" s="444">
        <f t="shared" ca="1" si="134"/>
        <v>-9767535321.9888287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-9767535321.9888287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-40698063.841620117</v>
      </c>
      <c r="L2566" s="444">
        <f t="shared" ca="1" si="134"/>
        <v>-9808233385.8304482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-9808233385.8304482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-40867639.10762687</v>
      </c>
      <c r="L2567" s="444">
        <f t="shared" ca="1" si="134"/>
        <v>-9849101024.9380741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-9849101024.9380741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-41037920.937241971</v>
      </c>
      <c r="L2568" s="444">
        <f t="shared" ca="1" si="134"/>
        <v>-9890138945.8753166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-9890138945.8753166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-41208912.274480484</v>
      </c>
      <c r="L2569" s="444">
        <f t="shared" ca="1" si="134"/>
        <v>-9931347858.1497974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-9931347858.1497974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-41380616.075624153</v>
      </c>
      <c r="L2570" s="444">
        <f t="shared" ca="1" si="134"/>
        <v>-9972728474.2254219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-9972728474.2254219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-41553035.309272587</v>
      </c>
      <c r="L2571" s="444">
        <f t="shared" ca="1" si="134"/>
        <v>-10014281509.534695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-10014281509.534695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-41726172.956394561</v>
      </c>
      <c r="L2572" s="444">
        <f t="shared" ca="1" si="134"/>
        <v>-10056007682.491089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-10056007682.491089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-41900032.010379538</v>
      </c>
      <c r="L2573" s="444">
        <f t="shared" ca="1" si="134"/>
        <v>-10097907714.501469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-10097907714.501469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-42074615.47708945</v>
      </c>
      <c r="L2574" s="444">
        <f t="shared" ca="1" si="134"/>
        <v>-10139982329.978558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-10139982329.978558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-42249926.374910653</v>
      </c>
      <c r="L2575" s="444">
        <f t="shared" ca="1" si="134"/>
        <v>-10182232256.353468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-10182232256.353468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-42425967.734806113</v>
      </c>
      <c r="L2576" s="444">
        <f t="shared" ca="1" si="134"/>
        <v>-10224658224.088274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-10224658224.088274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-42602742.600367807</v>
      </c>
      <c r="L2577" s="444">
        <f t="shared" ca="1" si="134"/>
        <v>-10267260966.688643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-10267260966.688643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-42780254.027869344</v>
      </c>
      <c r="L2578" s="444">
        <f t="shared" ca="1" si="134"/>
        <v>-10310041220.716513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-10310041220.716513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-42958505.086318806</v>
      </c>
      <c r="L2579" s="444">
        <f t="shared" ca="1" si="134"/>
        <v>-10352999725.802832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-10352999725.802832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-43137498.857511796</v>
      </c>
      <c r="L2580" s="444">
        <f t="shared" ca="1" si="134"/>
        <v>-10396137224.660343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-10396137224.660343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-43317238.436084762</v>
      </c>
      <c r="L2581" s="444">
        <f t="shared" ca="1" si="134"/>
        <v>-10439454463.096428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-10439454463.096428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-43497726.929568447</v>
      </c>
      <c r="L2582" s="444">
        <f t="shared" ca="1" si="134"/>
        <v>-10482952190.025997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-10482952190.025997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-43678967.458441652</v>
      </c>
      <c r="L2583" s="444">
        <f t="shared" ca="1" si="134"/>
        <v>-10526631157.484438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-10526631157.484438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-43860963.156185158</v>
      </c>
      <c r="L2584" s="444">
        <f t="shared" ca="1" si="134"/>
        <v>-10570492120.640623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-10570492120.640623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-44043717.169335932</v>
      </c>
      <c r="L2585" s="444">
        <f t="shared" ca="1" si="134"/>
        <v>-10614535837.809959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-10614535837.809959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-44227232.657541499</v>
      </c>
      <c r="L2586" s="444">
        <f t="shared" ca="1" si="134"/>
        <v>-10658763070.467501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-10658763070.467501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-44411512.793614589</v>
      </c>
      <c r="L2587" s="444">
        <f t="shared" ca="1" si="134"/>
        <v>-10703174583.261116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-10703174583.261116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-44596560.763587981</v>
      </c>
      <c r="L2588" s="444">
        <f t="shared" ca="1" si="134"/>
        <v>-10747771144.024704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-10747771144.024704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-44782379.766769603</v>
      </c>
      <c r="L2589" s="444">
        <f t="shared" ca="1" si="134"/>
        <v>-10792553523.791473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-10792553523.791473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-44968973.015797809</v>
      </c>
      <c r="L2590" s="444">
        <f t="shared" ca="1" si="134"/>
        <v>-10837522496.807272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-10837522496.807272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-45156343.736696966</v>
      </c>
      <c r="L2591" s="444">
        <f t="shared" ca="1" si="134"/>
        <v>-10882678840.543968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-10882678840.543968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-45344495.168933198</v>
      </c>
      <c r="L2592" s="444">
        <f t="shared" ca="1" si="134"/>
        <v>-10928023335.712902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-10928023335.712902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-45533430.565470427</v>
      </c>
      <c r="L2593" s="444">
        <f t="shared" ca="1" si="134"/>
        <v>-10973556766.278372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-10973556766.278372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-45723153.192826547</v>
      </c>
      <c r="L2594" s="444">
        <f t="shared" ca="1" si="134"/>
        <v>-11019279919.471199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-11019279919.471199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-45913666.331129998</v>
      </c>
      <c r="L2595" s="444">
        <f t="shared" ca="1" si="134"/>
        <v>-11065193585.802328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-11065193585.802328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-46104973.274176367</v>
      </c>
      <c r="L2596" s="444">
        <f t="shared" ca="1" si="134"/>
        <v>-11111298559.076504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-11111298559.076504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-46297077.329485431</v>
      </c>
      <c r="L2597" s="444">
        <f t="shared" ca="1" si="134"/>
        <v>-11157595636.405989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-11157595636.405989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-46489981.818358287</v>
      </c>
      <c r="L2598" s="444">
        <f t="shared" ca="1" si="134"/>
        <v>-11204085618.224346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-11204085618.224346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-46683690.075934775</v>
      </c>
      <c r="L2599" s="444">
        <f t="shared" ca="1" si="134"/>
        <v>-11250769308.300282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-11250769308.300282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-46878205.451251172</v>
      </c>
      <c r="L2600" s="444">
        <f t="shared" ca="1" si="134"/>
        <v>-11297647513.751534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-11297647513.751534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-47073531.307298057</v>
      </c>
      <c r="L2601" s="444">
        <f t="shared" ca="1" si="134"/>
        <v>-11344721045.058832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-11344721045.058832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-47269671.021078467</v>
      </c>
      <c r="L2602" s="444">
        <f t="shared" ca="1" si="134"/>
        <v>-11391990716.07991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-11391990716.07991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-47466627.983666293</v>
      </c>
      <c r="L2603" s="444">
        <f t="shared" ca="1" si="134"/>
        <v>-11439457344.063576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-11439457344.063576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-47664405.600264899</v>
      </c>
      <c r="L2604" s="444">
        <f t="shared" ca="1" si="134"/>
        <v>-11487121749.663841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-11487121749.663841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-47863007.290266007</v>
      </c>
      <c r="L2605" s="444">
        <f t="shared" ca="1" si="134"/>
        <v>-11534984756.954107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-11534984756.954107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-48062436.487308778</v>
      </c>
      <c r="L2606" s="444">
        <f t="shared" ca="1" si="134"/>
        <v>-11583047193.441416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-11583047193.441416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-48262696.639339231</v>
      </c>
      <c r="L2607" s="444">
        <f t="shared" ca="1" si="134"/>
        <v>-11631309890.080755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-11631309890.080755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-48463791.208669811</v>
      </c>
      <c r="L2608" s="444">
        <f t="shared" ca="1" si="134"/>
        <v>-11679773681.289425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-11679773681.289425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-48665723.67203927</v>
      </c>
      <c r="L2609" s="444">
        <f t="shared" ca="1" si="134"/>
        <v>-11728439404.961464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-11728439404.961464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-48868497.520672768</v>
      </c>
      <c r="L2610" s="444">
        <f t="shared" ca="1" si="134"/>
        <v>-11777307902.482136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-11777307902.482136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-49072116.260342233</v>
      </c>
      <c r="L2611" s="444">
        <f t="shared" ca="1" si="134"/>
        <v>-11826380018.742477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-11826380018.742477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-49276583.411426991</v>
      </c>
      <c r="L2612" s="444">
        <f t="shared" ca="1" si="134"/>
        <v>-11875656602.153904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-11875656602.153904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-49481902.508974597</v>
      </c>
      <c r="L2613" s="444">
        <f t="shared" ca="1" si="134"/>
        <v>-11925138504.662878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-11925138504.662878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-49688077.102761991</v>
      </c>
      <c r="L2614" s="444">
        <f t="shared" ca="1" si="134"/>
        <v>-11974826581.76564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-11974826581.76564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-49895110.757356837</v>
      </c>
      <c r="L2615" s="444">
        <f t="shared" ca="1" si="134"/>
        <v>-12024721692.522997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-12024721692.522997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-50103007.05217915</v>
      </c>
      <c r="L2616" s="444">
        <f t="shared" ca="1" si="134"/>
        <v>-12074824699.575176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-12074824699.575176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-50311769.581563234</v>
      </c>
      <c r="L2617" s="444">
        <f t="shared" ca="1" si="134"/>
        <v>-12125136469.15674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-12125136469.15674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-50521401.954819754</v>
      </c>
      <c r="L2618" s="444">
        <f t="shared" ca="1" si="134"/>
        <v>-12175657871.111561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-12175657871.111561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-50731907.796298169</v>
      </c>
      <c r="L2619" s="444">
        <f t="shared" ca="1" si="134"/>
        <v>-12226389778.90786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-12226389778.90786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-50943290.745449416</v>
      </c>
      <c r="L2620" s="444">
        <f t="shared" ca="1" si="134"/>
        <v>-12277333069.653309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-12277333069.653309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-51155554.456888787</v>
      </c>
      <c r="L2621" s="444">
        <f t="shared" ca="1" si="134"/>
        <v>-12328488624.110197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-12328488624.110197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-51368702.600459151</v>
      </c>
      <c r="L2622" s="444">
        <f t="shared" ca="1" si="134"/>
        <v>-12379857326.710657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-12379857326.710657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-51582738.861294404</v>
      </c>
      <c r="L2623" s="444">
        <f t="shared" ca="1" si="134"/>
        <v>-12431440065.571951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-12431440065.571951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-51797666.939883128</v>
      </c>
      <c r="L2624" s="444">
        <f t="shared" ca="1" si="134"/>
        <v>-12483237732.511833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-12483237732.511833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-52013490.552132636</v>
      </c>
      <c r="L2625" s="444">
        <f t="shared" ca="1" si="134"/>
        <v>-12535251223.063967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-12535251223.063967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-52230213.429433197</v>
      </c>
      <c r="L2626" s="444">
        <f t="shared" ca="1" si="134"/>
        <v>-12587481436.493401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-12587481436.493401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-52447839.318722501</v>
      </c>
      <c r="L2627" s="444">
        <f t="shared" ca="1" si="134"/>
        <v>-12639929275.812122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-12639929275.812122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-52666371.982550509</v>
      </c>
      <c r="L2628" s="444">
        <f t="shared" ca="1" si="134"/>
        <v>-12692595647.794672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-12692595647.794672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-52885815.199144468</v>
      </c>
      <c r="L2629" s="444">
        <f t="shared" ca="1" si="134"/>
        <v>-12745481462.993816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-12745481462.993816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-53106172.762474231</v>
      </c>
      <c r="L2630" s="444">
        <f t="shared" ca="1" si="134"/>
        <v>-12798587635.75629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-12798587635.75629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-53327448.48231788</v>
      </c>
      <c r="L2631" s="444">
        <f t="shared" ca="1" si="134"/>
        <v>-12851915084.238607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-12851915084.238607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-53549646.184327528</v>
      </c>
      <c r="L2632" s="444">
        <f t="shared" ca="1" si="134"/>
        <v>-12905464730.422935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-12905464730.422935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-53772769.710095562</v>
      </c>
      <c r="L2633" s="444">
        <f t="shared" ca="1" si="134"/>
        <v>-12959237500.133032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-12959237500.133032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-53996822.917220965</v>
      </c>
      <c r="L2634" s="444">
        <f t="shared" ca="1" si="134"/>
        <v>-13013234323.050253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-13013234323.050253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-54221809.679376051</v>
      </c>
      <c r="L2635" s="444">
        <f t="shared" ca="1" si="134"/>
        <v>-13067456132.72963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-13067456132.72963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-54447733.886373453</v>
      </c>
      <c r="L2636" s="444">
        <f t="shared" ca="1" si="134"/>
        <v>-13121903866.616003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-13121903866.616003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-54674599.444233343</v>
      </c>
      <c r="L2637" s="444">
        <f t="shared" ca="1" si="134"/>
        <v>-13176578466.060236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-13176578466.060236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-54902410.275250979</v>
      </c>
      <c r="L2638" s="444">
        <f t="shared" ca="1" si="134"/>
        <v>-13231480876.335487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-13231480876.335487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-55131170.318064533</v>
      </c>
      <c r="L2639" s="444">
        <f t="shared" ca="1" si="134"/>
        <v>-13286612046.653551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-13286612046.653551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-55360883.527723126</v>
      </c>
      <c r="L2640" s="444">
        <f t="shared" ca="1" si="134"/>
        <v>-13341972930.181274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-13341972930.181274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-55591553.87575531</v>
      </c>
      <c r="L2641" s="444">
        <f t="shared" ca="1" si="134"/>
        <v>-13397564484.05703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-13397564484.05703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-55823185.350237623</v>
      </c>
      <c r="L2642" s="444">
        <f t="shared" ca="1" si="134"/>
        <v>-13453387669.407267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-13453387669.407267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-56055781.955863617</v>
      </c>
      <c r="L2643" s="444">
        <f t="shared" ca="1" si="134"/>
        <v>-13509443451.363131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-13509443451.363131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-56289347.714013048</v>
      </c>
      <c r="L2644" s="444">
        <f t="shared" ca="1" si="134"/>
        <v>-13565732799.077143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-13565732799.077143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-56523886.662821427</v>
      </c>
      <c r="L2645" s="444">
        <f t="shared" ca="1" si="134"/>
        <v>-13622256685.739964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-13622256685.739964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-56759402.857249849</v>
      </c>
      <c r="L2646" s="444">
        <f t="shared" ca="1" si="134"/>
        <v>-13679016088.597214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-13679016088.597214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-56995900.369155064</v>
      </c>
      <c r="L2647" s="444">
        <f t="shared" ca="1" si="134"/>
        <v>-13736011988.96637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-13736011988.96637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-57233383.287359871</v>
      </c>
      <c r="L2648" s="444">
        <f t="shared" ca="1" si="134"/>
        <v>-13793245372.253729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-13793245372.253729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-57471855.717723869</v>
      </c>
      <c r="L2649" s="444">
        <f t="shared" ca="1" si="134"/>
        <v>-13850717227.971453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-13850717227.971453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-57711321.783214383</v>
      </c>
      <c r="L2650" s="444">
        <f t="shared" ca="1" si="134"/>
        <v>-13908428549.754667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-13908428549.754667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-57951785.62397778</v>
      </c>
      <c r="L2651" s="444">
        <f t="shared" ca="1" si="134"/>
        <v>-13966380335.378645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-13966380335.378645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-58193251.397411019</v>
      </c>
      <c r="L2652" s="444">
        <f t="shared" ca="1" si="134"/>
        <v>-14024573586.776056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-14024573586.776056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-58435723.278233558</v>
      </c>
      <c r="L2653" s="444">
        <f t="shared" ca="1" si="134"/>
        <v>-14083009310.054291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-14083009310.054291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-58679205.458559535</v>
      </c>
      <c r="L2654" s="444">
        <f t="shared" ca="1" si="134"/>
        <v>-14141688515.51285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-14141688515.51285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-58923702.147970207</v>
      </c>
      <c r="L2655" s="444">
        <f t="shared" ca="1" si="134"/>
        <v>-14200612217.66082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-14200612217.66082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-59169217.57358674</v>
      </c>
      <c r="L2656" s="444">
        <f t="shared" ca="1" si="134"/>
        <v>-14259781435.234407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-14259781435.234407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-59415755.980143361</v>
      </c>
      <c r="L2657" s="444">
        <f t="shared" ca="1" si="134"/>
        <v>-14319197191.21455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-14319197191.21455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-59663321.630060636</v>
      </c>
      <c r="L2658" s="444">
        <f t="shared" ca="1" si="134"/>
        <v>-14378860512.84461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-14378860512.84461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-59911918.803519212</v>
      </c>
      <c r="L2659" s="444">
        <f t="shared" ca="1" si="134"/>
        <v>-14438772431.648129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-14438772431.648129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-60161551.798533879</v>
      </c>
      <c r="L2660" s="444">
        <f t="shared" ca="1" si="134"/>
        <v>-14498933983.446663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-14498933983.446663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-60412224.931027763</v>
      </c>
      <c r="L2661" s="444">
        <f t="shared" ca="1" si="134"/>
        <v>-14559346208.377691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-14559346208.377691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-60663942.534907043</v>
      </c>
      <c r="L2662" s="444">
        <f t="shared" ca="1" si="134"/>
        <v>-14620010150.912598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-14620010150.912598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-60916708.962135822</v>
      </c>
      <c r="L2663" s="444">
        <f t="shared" ca="1" si="134"/>
        <v>-14680926859.874733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-14680926859.874733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-61170528.582811393</v>
      </c>
      <c r="L2664" s="444">
        <f t="shared" ca="1" si="134"/>
        <v>-14742097388.457544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-14742097388.457544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-61425405.785239756</v>
      </c>
      <c r="L2665" s="444">
        <f t="shared" ca="1" si="134"/>
        <v>-14803522794.242785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-14803522794.242785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-61681344.976011604</v>
      </c>
      <c r="L2666" s="444">
        <f t="shared" ca="1" si="134"/>
        <v>-14865204139.218796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-14865204139.218796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-61938350.580078304</v>
      </c>
      <c r="L2667" s="444">
        <f t="shared" ca="1" si="134"/>
        <v>-14927142489.798874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-14927142489.798874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-62196427.040828645</v>
      </c>
      <c r="L2668" s="444">
        <f t="shared" ca="1" si="134"/>
        <v>-14989338916.839703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-14989338916.839703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-62455578.820165426</v>
      </c>
      <c r="L2669" s="444">
        <f t="shared" ca="1" si="134"/>
        <v>-15051794495.659868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-15051794495.659868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-62715810.398582779</v>
      </c>
      <c r="L2670" s="444">
        <f t="shared" ca="1" si="134"/>
        <v>-15114510306.058451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-15114510306.058451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-62977126.275243543</v>
      </c>
      <c r="L2671" s="444">
        <f t="shared" ca="1" si="134"/>
        <v>-15177487432.333694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-15177487432.333694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-63239530.968057059</v>
      </c>
      <c r="L2672" s="444">
        <f t="shared" ca="1" si="134"/>
        <v>-15240726963.301752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-15240726963.301752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-63503029.013757296</v>
      </c>
      <c r="L2673" s="444">
        <f t="shared" ca="1" si="134"/>
        <v>-15304229992.31551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-15304229992.31551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-63767624.967981286</v>
      </c>
      <c r="L2674" s="444">
        <f t="shared" ca="1" si="134"/>
        <v>-15367997617.283491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-15367997617.283491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-64033323.405347876</v>
      </c>
      <c r="L2675" s="444">
        <f t="shared" ca="1" si="134"/>
        <v>-15432030940.688839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-15432030940.688839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-64300128.919536829</v>
      </c>
      <c r="L2676" s="444">
        <f t="shared" ca="1" si="134"/>
        <v>-15496331069.608376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-15496331069.608376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-64568046.123368226</v>
      </c>
      <c r="L2677" s="444">
        <f t="shared" ca="1" si="134"/>
        <v>-15560899115.731743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-15560899115.731743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-64837079.648882255</v>
      </c>
      <c r="L2678" s="444">
        <f t="shared" ca="1" si="134"/>
        <v>-15625736195.380625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-15625736195.380625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-65107234.147419274</v>
      </c>
      <c r="L2679" s="444">
        <f t="shared" ca="1" si="134"/>
        <v>-15690843429.528044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-15690843429.528044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-65378514.28970018</v>
      </c>
      <c r="L2680" s="444">
        <f t="shared" ca="1" si="134"/>
        <v>-15756221943.817743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-15756221943.817743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-65650924.765907265</v>
      </c>
      <c r="L2681" s="444">
        <f t="shared" ca="1" si="134"/>
        <v>-15821872868.583651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-15821872868.583651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-65924470.285765216</v>
      </c>
      <c r="L2682" s="444">
        <f t="shared" ca="1" si="134"/>
        <v>-15887797338.869415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-15887797338.869415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-66199155.578622565</v>
      </c>
      <c r="L2683" s="444">
        <f t="shared" ca="1" si="134"/>
        <v>-15953996494.448038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-15953996494.448038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-66474985.393533491</v>
      </c>
      <c r="L2684" s="444">
        <f t="shared" ca="1" si="134"/>
        <v>-16020471479.841572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-16020471479.841572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-66751964.499339879</v>
      </c>
      <c r="L2685" s="444">
        <f t="shared" ca="1" si="134"/>
        <v>-16087223444.340912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-16087223444.340912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-67030097.684753798</v>
      </c>
      <c r="L2686" s="444">
        <f t="shared" ca="1" si="134"/>
        <v>-16154253542.025665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-16154253542.025665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-67309389.758440256</v>
      </c>
      <c r="L2687" s="444">
        <f t="shared" ca="1" si="134"/>
        <v>-16221562931.784105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-16221562931.784105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-67589845.549100444</v>
      </c>
      <c r="L2688" s="444">
        <f t="shared" ca="1" si="134"/>
        <v>-16289152777.333206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-16289152777.333206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-67871469.905555025</v>
      </c>
      <c r="L2689" s="444">
        <f t="shared" ca="1" si="134"/>
        <v>-16357024247.238762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-16357024247.238762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-68154267.696828172</v>
      </c>
      <c r="L2690" s="444">
        <f t="shared" ca="1" si="134"/>
        <v>-16425178514.935591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-16425178514.935591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-68438243.812231615</v>
      </c>
      <c r="L2691" s="444">
        <f t="shared" ca="1" si="134"/>
        <v>-16493616758.747822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-16493616758.747822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-68723403.161449254</v>
      </c>
      <c r="L2692" s="444">
        <f t="shared" ca="1" si="134"/>
        <v>-16562340161.909271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-16562340161.909271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-69009750.674621969</v>
      </c>
      <c r="L2693" s="444">
        <f t="shared" ca="1" si="134"/>
        <v>-16631349912.583893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-16631349912.583893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-69297291.30243288</v>
      </c>
      <c r="L2694" s="444">
        <f t="shared" ca="1" si="134"/>
        <v>-16700647203.886326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-16700647203.886326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-69586030.016193017</v>
      </c>
      <c r="L2695" s="444">
        <f t="shared" ca="1" si="134"/>
        <v>-16770233233.902519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-16770233233.902519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-69875971.807927161</v>
      </c>
      <c r="L2696" s="444">
        <f t="shared" ca="1" si="134"/>
        <v>-16840109205.710447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-16840109205.710447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-70167121.690460205</v>
      </c>
      <c r="L2697" s="444">
        <f t="shared" ca="1" si="134"/>
        <v>-16910276327.400908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-16910276327.400908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-70459484.697503775</v>
      </c>
      <c r="L2698" s="444">
        <f t="shared" ca="1" si="134"/>
        <v>-16980735812.098412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-16980735812.098412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-70753065.88374339</v>
      </c>
      <c r="L2699" s="444">
        <f t="shared" ca="1" si="134"/>
        <v>-17051488877.982155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-17051488877.982155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-71047870.324925631</v>
      </c>
      <c r="L2700" s="444">
        <f t="shared" ca="1" si="134"/>
        <v>-17122536748.307081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-17122536748.307081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-71343903.117946178</v>
      </c>
      <c r="L2701" s="444">
        <f t="shared" ca="1" si="134"/>
        <v>-17193880651.425026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-17193880651.425026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-71641169.380937606</v>
      </c>
      <c r="L2702" s="444">
        <f t="shared" ca="1" si="134"/>
        <v>-17265521820.805965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-17265521820.805965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-71939674.253358185</v>
      </c>
      <c r="L2703" s="444">
        <f t="shared" ca="1" si="134"/>
        <v>-17337461495.059322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-17337461495.059322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-72239422.896080509</v>
      </c>
      <c r="L2704" s="444">
        <f t="shared" ca="1" si="134"/>
        <v>-17409700917.955402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-17409700917.955402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-72540420.491480842</v>
      </c>
      <c r="L2705" s="444">
        <f t="shared" ca="1" si="134"/>
        <v>-17482241338.446884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-17482241338.446884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-72842672.243528679</v>
      </c>
      <c r="L2706" s="444">
        <f t="shared" ca="1" si="134"/>
        <v>-17555084010.690414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-17555084010.690414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-73146183.377876729</v>
      </c>
      <c r="L2707" s="444">
        <f t="shared" ca="1" si="134"/>
        <v>-17628230194.068291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-17628230194.068291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-73450959.141951203</v>
      </c>
      <c r="L2708" s="444">
        <f t="shared" ca="1" si="134"/>
        <v>-17701681153.210243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-17701681153.210243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-73757004.805042684</v>
      </c>
      <c r="L2709" s="444">
        <f t="shared" ca="1" si="134"/>
        <v>-17775438158.015285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-17775438158.015285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-74064325.658397019</v>
      </c>
      <c r="L2710" s="444">
        <f t="shared" ca="1" si="134"/>
        <v>-17849502483.673683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-17849502483.673683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-74372927.015307009</v>
      </c>
      <c r="L2711" s="444">
        <f t="shared" ca="1" si="134"/>
        <v>-17923875410.688992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-17923875410.688992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-74682814.211204126</v>
      </c>
      <c r="L2712" s="444">
        <f t="shared" ca="1" si="134"/>
        <v>-17998558224.900196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-17998558224.900196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-74993992.60375081</v>
      </c>
      <c r="L2713" s="444">
        <f t="shared" ca="1" si="134"/>
        <v>-18073552217.503948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-18073552217.503948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-75306467.572933123</v>
      </c>
      <c r="L2714" s="444">
        <f t="shared" ca="1" si="134"/>
        <v>-18148858685.076881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-18148858685.076881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-75620244.521153674</v>
      </c>
      <c r="L2715" s="444">
        <f t="shared" ca="1" si="134"/>
        <v>-18224478929.598034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-18224478929.598034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-75935328.873325139</v>
      </c>
      <c r="L2716" s="444">
        <f t="shared" ca="1" si="134"/>
        <v>-18300414258.471359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-18300414258.471359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-76251726.076963991</v>
      </c>
      <c r="L2717" s="444">
        <f t="shared" ca="1" si="134"/>
        <v>-18376665984.548325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-18376665984.548325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-76569441.602284685</v>
      </c>
      <c r="L2718" s="444">
        <f t="shared" ca="1" si="134"/>
        <v>-18453235426.150608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-18453235426.150608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-76888480.942294195</v>
      </c>
      <c r="L2719" s="444">
        <f t="shared" ca="1" si="134"/>
        <v>-18530123907.092903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-18530123907.092903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-77208849.612887099</v>
      </c>
      <c r="L2720" s="444">
        <f t="shared" ca="1" si="134"/>
        <v>-18607332756.705791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-18607332756.705791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-77530553.152940795</v>
      </c>
      <c r="L2721" s="444">
        <f t="shared" ca="1" si="134"/>
        <v>-18684863309.858734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-18684863309.858734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-77853597.124411389</v>
      </c>
      <c r="L2722" s="444">
        <f t="shared" ca="1" si="134"/>
        <v>-18762716906.983147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-18762716906.983147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-78177987.112429783</v>
      </c>
      <c r="L2723" s="444">
        <f t="shared" ca="1" si="134"/>
        <v>-18840894894.095577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-18840894894.095577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-78503728.725398242</v>
      </c>
      <c r="L2724" s="444">
        <f t="shared" ca="1" si="134"/>
        <v>-18919398622.820976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-18919398622.820976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-78830827.595087394</v>
      </c>
      <c r="L2725" s="444">
        <f t="shared" ca="1" si="134"/>
        <v>-18998229450.416065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-18998229450.416065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-79159289.376733601</v>
      </c>
      <c r="L2726" s="444">
        <f t="shared" ca="1" si="134"/>
        <v>-19077388739.792797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-19077388739.792797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-79489119.749136657</v>
      </c>
      <c r="L2727" s="444">
        <f t="shared" ca="1" si="134"/>
        <v>-19156877859.541935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-19156877859.541935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-79820324.414758056</v>
      </c>
      <c r="L2728" s="444">
        <f t="shared" ca="1" si="134"/>
        <v>-19236698183.956692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-19236698183.956692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-80152909.099819541</v>
      </c>
      <c r="L2729" s="444">
        <f t="shared" ca="1" si="134"/>
        <v>-19316851093.056511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-19316851093.056511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-80486879.554402128</v>
      </c>
      <c r="L2730" s="444">
        <f t="shared" ca="1" si="134"/>
        <v>-19397337972.610912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-19397337972.610912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-80822241.552545473</v>
      </c>
      <c r="L2731" s="444">
        <f t="shared" ca="1" si="134"/>
        <v>-19478160214.163456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-19478160214.163456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-81159000.892347738</v>
      </c>
      <c r="L2732" s="444">
        <f t="shared" ca="1" si="134"/>
        <v>-19559319215.055805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-19559319215.055805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-81497163.396065861</v>
      </c>
      <c r="L2733" s="444">
        <f t="shared" ca="1" si="134"/>
        <v>-19640816378.45187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-19640816378.45187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-81836734.910216123</v>
      </c>
      <c r="L2734" s="444">
        <f t="shared" ca="1" si="134"/>
        <v>-19722653113.362087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-19722653113.362087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-82177721.305675358</v>
      </c>
      <c r="L2735" s="444">
        <f t="shared" ca="1" si="134"/>
        <v>-19804830834.667763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-19804830834.667763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-82520128.477782339</v>
      </c>
      <c r="L2736" s="444">
        <f t="shared" ca="1" si="134"/>
        <v>-19887350963.145546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-19887350963.145546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-82863962.346439779</v>
      </c>
      <c r="L2737" s="444">
        <f t="shared" ca="1" si="134"/>
        <v>-19970214925.491985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-19970214925.491985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-83209228.856216609</v>
      </c>
      <c r="L2738" s="444">
        <f t="shared" ca="1" si="134"/>
        <v>-20053424154.348202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-20053424154.348202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-83555933.976450846</v>
      </c>
      <c r="L2739" s="444">
        <f t="shared" ca="1" si="134"/>
        <v>-20136980088.324654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-20136980088.324654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-83904083.701352715</v>
      </c>
      <c r="L2740" s="444">
        <f t="shared" ca="1" si="134"/>
        <v>-20220884172.026005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-20220884172.026005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-84253684.050108358</v>
      </c>
      <c r="L2741" s="444">
        <f t="shared" ca="1" si="134"/>
        <v>-20305137856.076115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-20305137856.076115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-84604741.066983804</v>
      </c>
      <c r="L2742" s="444">
        <f t="shared" ca="1" si="134"/>
        <v>-20389742597.143097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-20389742597.143097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-84957260.821429566</v>
      </c>
      <c r="L2743" s="444">
        <f t="shared" ca="1" si="134"/>
        <v>-20474699857.964527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-20474699857.964527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-85311249.408185527</v>
      </c>
      <c r="L2744" s="444">
        <f t="shared" ca="1" si="134"/>
        <v>-20560011107.372711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-20560011107.372711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-85666712.947386295</v>
      </c>
      <c r="L2745" s="444">
        <f t="shared" ca="1" si="134"/>
        <v>-20645677820.320099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-20645677820.320099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-86023657.584667072</v>
      </c>
      <c r="L2746" s="444">
        <f t="shared" ca="1" si="134"/>
        <v>-20731701477.904766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-20731701477.904766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-86382089.491269857</v>
      </c>
      <c r="L2747" s="444">
        <f t="shared" ca="1" si="134"/>
        <v>-20818083567.396034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-20818083567.396034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-86742014.864150137</v>
      </c>
      <c r="L2748" s="444">
        <f t="shared" ca="1" si="134"/>
        <v>-20904825582.260185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-20904825582.260185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-87103439.926084101</v>
      </c>
      <c r="L2749" s="444">
        <f t="shared" ca="1" si="134"/>
        <v>-20991929022.186268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-20991929022.186268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-87466370.925776109</v>
      </c>
      <c r="L2750" s="444">
        <f t="shared" ca="1" si="134"/>
        <v>-21079395393.112045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-21079395393.112045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-87830814.137966856</v>
      </c>
      <c r="L2751" s="444">
        <f t="shared" ca="1" si="134"/>
        <v>-21167226207.250011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-21167226207.250011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-88196775.863541707</v>
      </c>
      <c r="L2752" s="444">
        <f t="shared" ca="1" si="134"/>
        <v>-21255422983.113552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-21255422983.113552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-88564262.429639801</v>
      </c>
      <c r="L2753" s="444">
        <f t="shared" ca="1" si="134"/>
        <v>-21343987245.54319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-21343987245.54319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-88933280.189763293</v>
      </c>
      <c r="L2754" s="444">
        <f t="shared" ca="1" si="134"/>
        <v>-21432920525.732952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-21432920525.732952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-89303835.523887306</v>
      </c>
      <c r="L2755" s="444">
        <f t="shared" ca="1" si="134"/>
        <v>-21522224361.25684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-21522224361.25684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-89675934.838570163</v>
      </c>
      <c r="L2756" s="444">
        <f t="shared" ca="1" si="134"/>
        <v>-21611900296.095409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-21611900296.095409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-90049584.567064211</v>
      </c>
      <c r="L2757" s="444">
        <f t="shared" ca="1" si="134"/>
        <v>-21701949880.662472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-21701949880.662472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-90424791.169426963</v>
      </c>
      <c r="L2758" s="444">
        <f t="shared" ca="1" si="134"/>
        <v>-21792374671.831898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-21792374671.831898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-90801561.132632911</v>
      </c>
      <c r="L2759" s="444">
        <f t="shared" ca="1" si="134"/>
        <v>-21883176232.964531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-21883176232.964531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-91179900.970685542</v>
      </c>
      <c r="L2760" s="444">
        <f t="shared" ca="1" si="134"/>
        <v>-21974356133.935215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-21974356133.935215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-91559817.22473006</v>
      </c>
      <c r="L2761" s="444">
        <f t="shared" ca="1" si="134"/>
        <v>-22065915951.159946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-22065915951.159946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-91941316.463166445</v>
      </c>
      <c r="L2762" s="444">
        <f t="shared" ca="1" si="134"/>
        <v>-22157857267.623112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-22157857267.623112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-92324405.281762958</v>
      </c>
      <c r="L2763" s="444">
        <f t="shared" ca="1" si="134"/>
        <v>-22250181672.904873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-22250181672.904873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-92709090.303770304</v>
      </c>
      <c r="L2764" s="444">
        <f t="shared" ca="1" si="134"/>
        <v>-22342890763.208645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-22342890763.208645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-93095378.180036023</v>
      </c>
      <c r="L2765" s="444">
        <f t="shared" ca="1" si="134"/>
        <v>-22435986141.38868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-22435986141.38868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-93483275.589119494</v>
      </c>
      <c r="L2766" s="444">
        <f t="shared" ca="1" si="134"/>
        <v>-22529469416.977798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-22529469416.977798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-93872789.237407491</v>
      </c>
      <c r="L2767" s="444">
        <f t="shared" ca="1" si="134"/>
        <v>-22623342206.215206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-22623342206.215206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-94263925.859230027</v>
      </c>
      <c r="L2768" s="444">
        <f t="shared" ca="1" si="134"/>
        <v>-22717606132.074436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-22717606132.074436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-94656692.216976821</v>
      </c>
      <c r="L2769" s="444">
        <f t="shared" ca="1" si="134"/>
        <v>-22812262824.291412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-22812262824.291412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-95051095.101214215</v>
      </c>
      <c r="L2770" s="444">
        <f t="shared" ca="1" si="134"/>
        <v>-22907313919.392628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-22907313919.392628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-95447141.330802619</v>
      </c>
      <c r="L2771" s="444">
        <f t="shared" ca="1" si="134"/>
        <v>-23002761060.723431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-23002761060.723431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-95844837.753014296</v>
      </c>
      <c r="L2772" s="444">
        <f t="shared" ca="1" si="134"/>
        <v>-23098605898.476444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-23098605898.476444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-96244191.243651852</v>
      </c>
      <c r="L2773" s="444">
        <f t="shared" ca="1" si="134"/>
        <v>-23194850089.720097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-23194850089.720097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-96645208.707167074</v>
      </c>
      <c r="L2774" s="444">
        <f t="shared" ca="1" si="134"/>
        <v>-23291495298.427265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-23291495298.427265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-97047897.076780275</v>
      </c>
      <c r="L2775" s="444">
        <f t="shared" ca="1" si="134"/>
        <v>-23388543195.504044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-23388543195.504044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-97452263.314600185</v>
      </c>
      <c r="L2776" s="444">
        <f t="shared" ca="1" si="134"/>
        <v>-23485995458.818645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-23485995458.818645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-97858314.411744356</v>
      </c>
      <c r="L2777" s="444">
        <f t="shared" ca="1" si="134"/>
        <v>-23583853773.230389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-23583853773.230389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-98266057.388459951</v>
      </c>
      <c r="L2778" s="444">
        <f t="shared" ca="1" si="134"/>
        <v>-23682119830.618847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-23682119830.618847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-98675499.294245198</v>
      </c>
      <c r="L2779" s="444">
        <f t="shared" ca="1" si="134"/>
        <v>-23780795329.913094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-23780795329.913094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-99086647.207971215</v>
      </c>
      <c r="L2780" s="444">
        <f t="shared" ca="1" si="134"/>
        <v>-23879881977.121063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-23879881977.121063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-99499508.238004431</v>
      </c>
      <c r="L2781" s="444">
        <f t="shared" ca="1" si="134"/>
        <v>-23979381485.359066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-23979381485.359066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-99914089.522329435</v>
      </c>
      <c r="L2782" s="444">
        <f t="shared" ca="1" si="134"/>
        <v>-24079295574.881397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-24079295574.881397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-100330398.22867249</v>
      </c>
      <c r="L2783" s="444">
        <f t="shared" ca="1" si="134"/>
        <v>-24179625973.110069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-24179625973.110069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-100748441.55462529</v>
      </c>
      <c r="L2784" s="444">
        <f t="shared" ca="1" si="134"/>
        <v>-24280374414.664696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-24280374414.664696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-101168226.72776957</v>
      </c>
      <c r="L2785" s="444">
        <f t="shared" ca="1" si="134"/>
        <v>-24381542641.392464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-24381542641.392464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-101589761.00580193</v>
      </c>
      <c r="L2786" s="444">
        <f t="shared" ca="1" si="134"/>
        <v>-24483132402.398266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-24483132402.398266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-102013051.67665944</v>
      </c>
      <c r="L2787" s="444">
        <f t="shared" ca="1" si="134"/>
        <v>-24585145454.074924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-24585145454.074924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-102438106.05864552</v>
      </c>
      <c r="L2788" s="444">
        <f t="shared" ca="1" si="134"/>
        <v>-24687583560.133572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-24687583560.133572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-102864931.50055654</v>
      </c>
      <c r="L2789" s="444">
        <f t="shared" ca="1" si="134"/>
        <v>-24790448491.634129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-24790448491.634129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-103293535.38180886</v>
      </c>
      <c r="L2790" s="444">
        <f t="shared" ca="1" si="134"/>
        <v>-24893742027.015938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-24893742027.015938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-103723925.11256641</v>
      </c>
      <c r="L2791" s="444">
        <f t="shared" ca="1" si="134"/>
        <v>-24997465952.128506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-24997465952.128506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-104156108.13386877</v>
      </c>
      <c r="L2792" s="444">
        <f t="shared" ca="1" si="134"/>
        <v>-25101622060.262375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-25101622060.262375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-104590091.9177599</v>
      </c>
      <c r="L2793" s="444">
        <f t="shared" ca="1" si="134"/>
        <v>-25206212152.180134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-25206212152.180134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-105025883.96741723</v>
      </c>
      <c r="L2794" s="444">
        <f t="shared" ca="1" si="134"/>
        <v>-25311238036.147552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-25311238036.147552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-105463491.81728147</v>
      </c>
      <c r="L2795" s="444">
        <f t="shared" ca="1" si="134"/>
        <v>-25416701527.964832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-25416701527.964832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-105902923.03318679</v>
      </c>
      <c r="L2796" s="444">
        <f t="shared" ca="1" si="134"/>
        <v>-25522604450.99802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-25522604450.99802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-106344185.21249175</v>
      </c>
      <c r="L2797" s="444">
        <f t="shared" ca="1" si="134"/>
        <v>-25628948636.21051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-25628948636.21051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-106787285.98421046</v>
      </c>
      <c r="L2798" s="444">
        <f t="shared" ca="1" si="134"/>
        <v>-25735735922.194721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-25735735922.194721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-107232233.00914466</v>
      </c>
      <c r="L2799" s="444">
        <f t="shared" ca="1" si="134"/>
        <v>-25842968155.203865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-25842968155.203865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-107679033.9800161</v>
      </c>
      <c r="L2800" s="444">
        <f t="shared" ca="1" si="134"/>
        <v>-25950647189.18388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-25950647189.18388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-108127696.6215995</v>
      </c>
      <c r="L2801" s="444">
        <f t="shared" ca="1" si="134"/>
        <v>-26058774885.805481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-26058774885.805481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-108578228.69085617</v>
      </c>
      <c r="L2802" s="444">
        <f t="shared" ca="1" si="134"/>
        <v>-26167353114.496338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-26167353114.496338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-109030637.97706807</v>
      </c>
      <c r="L2803" s="444">
        <f t="shared" ca="1" si="134"/>
        <v>-26276383752.473408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-26276383752.473408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-109484932.30197252</v>
      </c>
      <c r="L2804" s="444">
        <f t="shared" ca="1" si="134"/>
        <v>-26385868684.775379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-26385868684.775379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-109941119.51989742</v>
      </c>
      <c r="L2805" s="444">
        <f t="shared" ca="1" si="134"/>
        <v>-26495809804.295277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-26495809804.295277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-110399207.51789698</v>
      </c>
      <c r="L2806" s="444">
        <f t="shared" ca="1" si="134"/>
        <v>-26606209011.813175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-26606209011.813175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-110859204.21588823</v>
      </c>
      <c r="L2807" s="444">
        <f t="shared" ca="1" si="134"/>
        <v>-26717068216.029064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-26717068216.029064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-111321117.56678776</v>
      </c>
      <c r="L2808" s="444">
        <f t="shared" ca="1" si="134"/>
        <v>-26828389333.595852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-26828389333.595852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-111784955.55664939</v>
      </c>
      <c r="L2809" s="444">
        <f t="shared" ca="1" si="134"/>
        <v>-26940174289.1525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-26940174289.1525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-112250726.20480207</v>
      </c>
      <c r="L2810" s="444">
        <f t="shared" ca="1" si="134"/>
        <v>-27052425015.357304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-27052425015.357304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-112718437.56398875</v>
      </c>
      <c r="L2811" s="444">
        <f t="shared" ca="1" si="134"/>
        <v>-27165143452.921291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-27165143452.921291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-113188097.72050537</v>
      </c>
      <c r="L2812" s="444">
        <f t="shared" ca="1" si="134"/>
        <v>-27278331550.641796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-27278331550.641796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-113659714.79434083</v>
      </c>
      <c r="L2813" s="444">
        <f t="shared" ref="L2813:L3067" ca="1" si="139">I2813-J2813+K2813</f>
        <v>-27391991265.436138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-27391991265.436138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-114133296.93931724</v>
      </c>
      <c r="L2814" s="444">
        <f t="shared" ca="1" si="139"/>
        <v>-27506124562.375454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-27506124562.375454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-114608852.34323105</v>
      </c>
      <c r="L2815" s="444">
        <f t="shared" ca="1" si="139"/>
        <v>-27620733414.718685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-27620733414.718685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-115086389.22799452</v>
      </c>
      <c r="L2816" s="444">
        <f t="shared" ca="1" si="139"/>
        <v>-27735819803.946678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-27735819803.946678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-115565915.8497778</v>
      </c>
      <c r="L2817" s="444">
        <f t="shared" ca="1" si="139"/>
        <v>-27851385719.796455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-27851385719.796455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-116047440.4991519</v>
      </c>
      <c r="L2818" s="444">
        <f t="shared" ca="1" si="139"/>
        <v>-27967433160.295609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-27967433160.295609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-116530971.5012317</v>
      </c>
      <c r="L2819" s="444">
        <f t="shared" ca="1" si="139"/>
        <v>-28083964131.796841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-28083964131.796841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-117016517.21582016</v>
      </c>
      <c r="L2820" s="444">
        <f t="shared" ca="1" si="139"/>
        <v>-28200980649.012661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-28200980649.012661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-117504086.03755276</v>
      </c>
      <c r="L2821" s="444">
        <f t="shared" ca="1" si="139"/>
        <v>-28318484735.050213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-28318484735.050213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-117993686.39604257</v>
      </c>
      <c r="L2822" s="444">
        <f t="shared" ca="1" si="139"/>
        <v>-28436478421.446255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-28436478421.446255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-118485326.75602607</v>
      </c>
      <c r="L2823" s="444">
        <f t="shared" ca="1" si="139"/>
        <v>-28554963748.202282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-28554963748.202282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-118979015.6175095</v>
      </c>
      <c r="L2824" s="444">
        <f t="shared" ca="1" si="139"/>
        <v>-28673942763.81979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-28673942763.81979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-119474761.5159158</v>
      </c>
      <c r="L2825" s="444">
        <f t="shared" ca="1" si="139"/>
        <v>-28793417525.335705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-28793417525.335705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-119972573.02223212</v>
      </c>
      <c r="L2826" s="444">
        <f t="shared" ca="1" si="139"/>
        <v>-28913390098.357937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-28913390098.357937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-120472458.74315807</v>
      </c>
      <c r="L2827" s="444">
        <f t="shared" ca="1" si="139"/>
        <v>-29033862557.101093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-29033862557.101093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-120974427.32125455</v>
      </c>
      <c r="L2828" s="444">
        <f t="shared" ca="1" si="139"/>
        <v>-29154836984.422348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-29154836984.422348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-121478487.43509312</v>
      </c>
      <c r="L2829" s="444">
        <f t="shared" ca="1" si="139"/>
        <v>-29276315471.857441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-29276315471.857441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-121984647.79940599</v>
      </c>
      <c r="L2830" s="444">
        <f t="shared" ca="1" si="139"/>
        <v>-29398300119.656845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-29398300119.656845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-122492917.16523685</v>
      </c>
      <c r="L2831" s="444">
        <f t="shared" ca="1" si="139"/>
        <v>-29520793036.822083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-29520793036.822083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-123003304.32009201</v>
      </c>
      <c r="L2832" s="444">
        <f t="shared" ca="1" si="139"/>
        <v>-29643796341.142174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-29643796341.142174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-123515818.08809237</v>
      </c>
      <c r="L2833" s="444">
        <f t="shared" ca="1" si="139"/>
        <v>-29767312159.230267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-29767312159.230267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-124030467.33012611</v>
      </c>
      <c r="L2834" s="444">
        <f t="shared" ca="1" si="139"/>
        <v>-29891342626.560394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-29891342626.560394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-124547260.94400164</v>
      </c>
      <c r="L2835" s="444">
        <f t="shared" ca="1" si="139"/>
        <v>-30015889887.504395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-30015889887.504395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-125066207.86460164</v>
      </c>
      <c r="L2836" s="444">
        <f t="shared" ca="1" si="139"/>
        <v>-30140956095.368996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-30140956095.368996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-125587317.06403749</v>
      </c>
      <c r="L2837" s="444">
        <f t="shared" ca="1" si="139"/>
        <v>-30266543412.433033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-30266543412.433033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-126110597.55180429</v>
      </c>
      <c r="L2838" s="444">
        <f t="shared" ca="1" si="139"/>
        <v>-30392654009.984837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-30392654009.984837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-126636058.37493682</v>
      </c>
      <c r="L2839" s="444">
        <f t="shared" ca="1" si="139"/>
        <v>-30519290068.359772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-30519290068.359772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-127163708.61816572</v>
      </c>
      <c r="L2840" s="444">
        <f t="shared" ca="1" si="139"/>
        <v>-30646453776.977936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-30646453776.977936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-127693557.40407473</v>
      </c>
      <c r="L2841" s="444">
        <f t="shared" ca="1" si="139"/>
        <v>-30774147334.382011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-30774147334.382011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-128225613.89325838</v>
      </c>
      <c r="L2842" s="444">
        <f t="shared" ca="1" si="139"/>
        <v>-30902372948.275269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-30902372948.275269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-128759887.28448027</v>
      </c>
      <c r="L2843" s="444">
        <f t="shared" ca="1" si="139"/>
        <v>-31031132835.55975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-31031132835.55975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-129296386.8148323</v>
      </c>
      <c r="L2844" s="444">
        <f t="shared" ca="1" si="139"/>
        <v>-31160429222.37458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-31160429222.37458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-129835121.75989409</v>
      </c>
      <c r="L2845" s="444">
        <f t="shared" ca="1" si="139"/>
        <v>-31290264344.134476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-31290264344.134476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-130376101.43389365</v>
      </c>
      <c r="L2846" s="444">
        <f t="shared" ca="1" si="139"/>
        <v>-31420640445.568371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-31420640445.568371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-130919335.18986821</v>
      </c>
      <c r="L2847" s="444">
        <f t="shared" ca="1" si="139"/>
        <v>-31551559780.75824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-31551559780.75824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-131464832.41982599</v>
      </c>
      <c r="L2848" s="444">
        <f t="shared" ca="1" si="139"/>
        <v>-31683024613.178066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-31683024613.178066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-132012602.55490862</v>
      </c>
      <c r="L2849" s="444">
        <f t="shared" ca="1" si="139"/>
        <v>-31815037215.732975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-31815037215.732975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-132562655.06555407</v>
      </c>
      <c r="L2850" s="444">
        <f t="shared" ca="1" si="139"/>
        <v>-31947599870.798531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-31947599870.798531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-133114999.46166055</v>
      </c>
      <c r="L2851" s="444">
        <f t="shared" ca="1" si="139"/>
        <v>-32080714870.260193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-32080714870.260193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-133669645.29275081</v>
      </c>
      <c r="L2852" s="444">
        <f t="shared" ca="1" si="139"/>
        <v>-32214384515.552944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-32214384515.552944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-134226602.14813727</v>
      </c>
      <c r="L2853" s="444">
        <f t="shared" ca="1" si="139"/>
        <v>-32348611117.70108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-32348611117.70108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-134785879.65708783</v>
      </c>
      <c r="L2854" s="444">
        <f t="shared" ca="1" si="139"/>
        <v>-32483396997.35817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-32483396997.35817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-135347487.48899236</v>
      </c>
      <c r="L2855" s="444">
        <f t="shared" ca="1" si="139"/>
        <v>-32618744484.84716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-32618744484.84716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-135911435.35352981</v>
      </c>
      <c r="L2856" s="444">
        <f t="shared" ca="1" si="139"/>
        <v>-32754655920.200691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-32754655920.200691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-136477733.00083622</v>
      </c>
      <c r="L2857" s="444">
        <f t="shared" ca="1" si="139"/>
        <v>-32891133653.201527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-32891133653.201527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-137046390.22167301</v>
      </c>
      <c r="L2858" s="444">
        <f t="shared" ca="1" si="139"/>
        <v>-33028180043.423199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-33028180043.423199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-137617416.84759668</v>
      </c>
      <c r="L2859" s="444">
        <f t="shared" ca="1" si="139"/>
        <v>-33165797460.270794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-33165797460.270794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-138190822.75112832</v>
      </c>
      <c r="L2860" s="444">
        <f t="shared" ca="1" si="139"/>
        <v>-33303988283.021923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-33303988283.021923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-138766617.84592471</v>
      </c>
      <c r="L2861" s="444">
        <f t="shared" ca="1" si="139"/>
        <v>-33442754900.867847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-33442754900.867847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-139344812.08694935</v>
      </c>
      <c r="L2862" s="444">
        <f t="shared" ca="1" si="139"/>
        <v>-33582099712.954796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-33582099712.954796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-139925415.47064495</v>
      </c>
      <c r="L2863" s="444">
        <f t="shared" ca="1" si="139"/>
        <v>-33722025128.425442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-33722025128.425442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-140508438.035106</v>
      </c>
      <c r="L2864" s="444">
        <f t="shared" ca="1" si="139"/>
        <v>-33862533566.460548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-33862533566.460548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-141093889.86025226</v>
      </c>
      <c r="L2865" s="444">
        <f t="shared" ca="1" si="139"/>
        <v>-34003627456.320801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-34003627456.320801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-141681781.06800333</v>
      </c>
      <c r="L2866" s="444">
        <f t="shared" ca="1" si="139"/>
        <v>-34145309237.388805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-34145309237.388805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-142272121.82245335</v>
      </c>
      <c r="L2867" s="444">
        <f t="shared" ca="1" si="139"/>
        <v>-34287581359.211258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-34287581359.211258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-142864922.33004689</v>
      </c>
      <c r="L2868" s="444">
        <f t="shared" ca="1" si="139"/>
        <v>-34430446281.541306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-34430446281.541306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-143460192.83975545</v>
      </c>
      <c r="L2869" s="444">
        <f t="shared" ca="1" si="139"/>
        <v>-34573906474.381058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-34573906474.381058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-144057943.6432544</v>
      </c>
      <c r="L2870" s="444">
        <f t="shared" ca="1" si="139"/>
        <v>-34717964418.024315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-34717964418.024315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-144658185.07510132</v>
      </c>
      <c r="L2871" s="444">
        <f t="shared" ca="1" si="139"/>
        <v>-34862622603.099419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-34862622603.099419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-145260927.51291424</v>
      </c>
      <c r="L2872" s="444">
        <f t="shared" ca="1" si="139"/>
        <v>-35007883530.612335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-35007883530.612335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-145866181.37755141</v>
      </c>
      <c r="L2873" s="444">
        <f t="shared" ca="1" si="139"/>
        <v>-35153749711.989883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-35153749711.989883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-146473957.13329118</v>
      </c>
      <c r="L2874" s="444">
        <f t="shared" ca="1" si="139"/>
        <v>-35300223669.123177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-35300223669.123177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-147084265.28801322</v>
      </c>
      <c r="L2875" s="444">
        <f t="shared" ca="1" si="139"/>
        <v>-35447307934.411186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-35447307934.411186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-147697116.39337993</v>
      </c>
      <c r="L2876" s="444">
        <f t="shared" ca="1" si="139"/>
        <v>-35595005050.804565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-35595005050.804565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-148312521.04501903</v>
      </c>
      <c r="L2877" s="444">
        <f t="shared" ca="1" si="139"/>
        <v>-35743317571.849586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-35743317571.849586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-148930489.88270661</v>
      </c>
      <c r="L2878" s="444">
        <f t="shared" ca="1" si="139"/>
        <v>-35892248061.732292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-35892248061.732292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-149551033.59055123</v>
      </c>
      <c r="L2879" s="444">
        <f t="shared" ca="1" si="139"/>
        <v>-36041799095.322845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-36041799095.322845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-150174162.89717853</v>
      </c>
      <c r="L2880" s="444">
        <f t="shared" ca="1" si="139"/>
        <v>-36191973258.220024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-36191973258.220024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-150799888.57591677</v>
      </c>
      <c r="L2881" s="444">
        <f t="shared" ca="1" si="139"/>
        <v>-36342773146.795944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-36342773146.795944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-151428221.44498309</v>
      </c>
      <c r="L2882" s="444">
        <f t="shared" ca="1" si="139"/>
        <v>-36494201368.240929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-36494201368.240929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-152059172.36767054</v>
      </c>
      <c r="L2883" s="444">
        <f t="shared" ca="1" si="139"/>
        <v>-36646260540.608597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-36646260540.608597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-152692752.25253582</v>
      </c>
      <c r="L2884" s="444">
        <f t="shared" ca="1" si="139"/>
        <v>-36798953292.86113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-36798953292.86113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-153328972.05358803</v>
      </c>
      <c r="L2885" s="444">
        <f t="shared" ca="1" si="139"/>
        <v>-36952282264.914719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-36952282264.914719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-153967842.77047798</v>
      </c>
      <c r="L2886" s="444">
        <f t="shared" ca="1" si="139"/>
        <v>-37106250107.685196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-37106250107.685196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-154609375.44868833</v>
      </c>
      <c r="L2887" s="444">
        <f t="shared" ca="1" si="139"/>
        <v>-37260859483.133881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-37260859483.133881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-155253581.17972451</v>
      </c>
      <c r="L2888" s="444">
        <f t="shared" ca="1" si="139"/>
        <v>-37416113064.313606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-37416113064.313606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-155900471.10130668</v>
      </c>
      <c r="L2889" s="444">
        <f t="shared" ca="1" si="139"/>
        <v>-37572013535.414909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-37572013535.414909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-156550056.39756212</v>
      </c>
      <c r="L2890" s="444">
        <f t="shared" ca="1" si="139"/>
        <v>-37728563591.812469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-37728563591.812469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-157202348.29921862</v>
      </c>
      <c r="L2891" s="444">
        <f t="shared" ca="1" si="139"/>
        <v>-37885765940.111687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-37885765940.111687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-157857358.08379871</v>
      </c>
      <c r="L2892" s="444">
        <f t="shared" ca="1" si="139"/>
        <v>-38043623298.195488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-38043623298.195488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-158515097.07581455</v>
      </c>
      <c r="L2893" s="444">
        <f t="shared" ca="1" si="139"/>
        <v>-38202138395.271301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-38202138395.271301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-159175576.64696375</v>
      </c>
      <c r="L2894" s="444">
        <f t="shared" ca="1" si="139"/>
        <v>-38361313971.918266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-38361313971.918266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-159838808.21632612</v>
      </c>
      <c r="L2895" s="444">
        <f t="shared" ca="1" si="139"/>
        <v>-38521152780.13459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-38521152780.13459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-160504803.25056079</v>
      </c>
      <c r="L2896" s="444">
        <f t="shared" ca="1" si="139"/>
        <v>-38681657583.385155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-38681657583.385155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-161173573.26410481</v>
      </c>
      <c r="L2897" s="444">
        <f t="shared" ca="1" si="139"/>
        <v>-38842831156.649261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-38842831156.649261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-161845129.81937191</v>
      </c>
      <c r="L2898" s="444">
        <f t="shared" ca="1" si="139"/>
        <v>-39004676286.468636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-39004676286.468636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-162519484.52695265</v>
      </c>
      <c r="L2899" s="444">
        <f t="shared" ca="1" si="139"/>
        <v>-39167195770.99559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-39167195770.99559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-163196649.04581496</v>
      </c>
      <c r="L2900" s="444">
        <f t="shared" ca="1" si="139"/>
        <v>-39330392420.041405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-39330392420.041405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-163876635.08350584</v>
      </c>
      <c r="L2901" s="444">
        <f t="shared" ca="1" si="139"/>
        <v>-39494269055.124908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-39494269055.124908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-164559454.39635378</v>
      </c>
      <c r="L2902" s="444">
        <f t="shared" ca="1" si="139"/>
        <v>-39658828509.521263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-39658828509.521263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-165245118.78967193</v>
      </c>
      <c r="L2903" s="444">
        <f t="shared" ca="1" si="139"/>
        <v>-39824073628.310936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-39824073628.310936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-165933640.11796224</v>
      </c>
      <c r="L2904" s="444">
        <f t="shared" ca="1" si="139"/>
        <v>-39990007268.428902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-39990007268.428902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-166625030.28512043</v>
      </c>
      <c r="L2905" s="444">
        <f t="shared" ca="1" si="139"/>
        <v>-40156632298.71402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-40156632298.71402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-167319301.24464175</v>
      </c>
      <c r="L2906" s="444">
        <f t="shared" ca="1" si="139"/>
        <v>-40323951599.958664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-40323951599.958664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-168016464.99982777</v>
      </c>
      <c r="L2907" s="444">
        <f t="shared" ca="1" si="139"/>
        <v>-40491968064.958488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-40491968064.958488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-168716533.60399371</v>
      </c>
      <c r="L2908" s="444">
        <f t="shared" ca="1" si="139"/>
        <v>-40660684598.562485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-40660684598.562485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-169419519.16067702</v>
      </c>
      <c r="L2909" s="444">
        <f t="shared" ca="1" si="139"/>
        <v>-40830104117.72316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-40830104117.72316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-170125433.82384649</v>
      </c>
      <c r="L2910" s="444">
        <f t="shared" ca="1" si="139"/>
        <v>-41000229551.547005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-41000229551.547005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-170834289.79811251</v>
      </c>
      <c r="L2911" s="444">
        <f t="shared" ca="1" si="139"/>
        <v>-41171063841.345116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-41171063841.345116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-171546099.33893797</v>
      </c>
      <c r="L2912" s="444">
        <f t="shared" ca="1" si="139"/>
        <v>-41342609940.684052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-41342609940.684052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-172260874.7528502</v>
      </c>
      <c r="L2913" s="444">
        <f t="shared" ca="1" si="139"/>
        <v>-41514870815.436905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-41514870815.436905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-172978628.39765376</v>
      </c>
      <c r="L2914" s="444">
        <f t="shared" ca="1" si="139"/>
        <v>-41687849443.834557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-41687849443.834557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-173699372.68264398</v>
      </c>
      <c r="L2915" s="444">
        <f t="shared" ca="1" si="139"/>
        <v>-41861548816.517204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-41861548816.517204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-174423120.06882167</v>
      </c>
      <c r="L2916" s="444">
        <f t="shared" ca="1" si="139"/>
        <v>-42035971936.586029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-42035971936.586029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-175149883.06910846</v>
      </c>
      <c r="L2917" s="444">
        <f t="shared" ca="1" si="139"/>
        <v>-42211121819.655136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-42211121819.655136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-175879674.24856305</v>
      </c>
      <c r="L2918" s="444">
        <f t="shared" ca="1" si="139"/>
        <v>-42387001493.903702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-42387001493.903702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-176612506.22459877</v>
      </c>
      <c r="L2919" s="444">
        <f t="shared" ca="1" si="139"/>
        <v>-42563614000.128304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-42563614000.128304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-177348391.66720125</v>
      </c>
      <c r="L2920" s="444">
        <f t="shared" ca="1" si="139"/>
        <v>-42740962391.795502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-42740962391.795502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-178087343.29914793</v>
      </c>
      <c r="L2921" s="444">
        <f t="shared" ca="1" si="139"/>
        <v>-42919049735.09465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-42919049735.09465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-178829373.89622772</v>
      </c>
      <c r="L2922" s="444">
        <f t="shared" ca="1" si="139"/>
        <v>-43097879108.990875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-43097879108.990875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-179574496.28746197</v>
      </c>
      <c r="L2923" s="444">
        <f t="shared" ca="1" si="139"/>
        <v>-43277453605.278336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-43277453605.278336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-180322723.35532638</v>
      </c>
      <c r="L2924" s="444">
        <f t="shared" ca="1" si="139"/>
        <v>-43457776328.633659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-43457776328.633659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-181074068.03597358</v>
      </c>
      <c r="L2925" s="444">
        <f t="shared" ca="1" si="139"/>
        <v>-43638850396.669632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-43638850396.669632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-181828543.31945679</v>
      </c>
      <c r="L2926" s="444">
        <f t="shared" ca="1" si="139"/>
        <v>-43820678939.98909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-43820678939.98909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-182586162.24995455</v>
      </c>
      <c r="L2927" s="444">
        <f t="shared" ca="1" si="139"/>
        <v>-44003265102.239044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-44003265102.239044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-183346937.92599601</v>
      </c>
      <c r="L2928" s="444">
        <f t="shared" ca="1" si="139"/>
        <v>-44186612040.165039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-44186612040.165039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-184110883.50068766</v>
      </c>
      <c r="L2929" s="444">
        <f t="shared" ca="1" si="139"/>
        <v>-44370722923.665726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-44370722923.665726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-184878012.18194053</v>
      </c>
      <c r="L2930" s="444">
        <f t="shared" ca="1" si="139"/>
        <v>-44555600935.847664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-44555600935.847664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-185648337.23269859</v>
      </c>
      <c r="L2931" s="444">
        <f t="shared" ca="1" si="139"/>
        <v>-44741249273.08036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-44741249273.08036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-186421871.97116816</v>
      </c>
      <c r="L2932" s="444">
        <f t="shared" ca="1" si="139"/>
        <v>-44927671145.051529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-44927671145.051529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-187198629.77104804</v>
      </c>
      <c r="L2933" s="444">
        <f t="shared" ca="1" si="139"/>
        <v>-45114869774.822578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-45114869774.822578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-187978624.06176075</v>
      </c>
      <c r="L2934" s="444">
        <f t="shared" ca="1" si="139"/>
        <v>-45302848398.884338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-45302848398.884338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-188761868.32868475</v>
      </c>
      <c r="L2935" s="444">
        <f t="shared" ca="1" si="139"/>
        <v>-45491610267.21302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-45491610267.21302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-189548376.11338758</v>
      </c>
      <c r="L2936" s="444">
        <f t="shared" ca="1" si="139"/>
        <v>-45681158643.326408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-45681158643.326408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-190338161.01386005</v>
      </c>
      <c r="L2937" s="444">
        <f t="shared" ca="1" si="139"/>
        <v>-45871496804.340271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-45871496804.340271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-191131236.68475112</v>
      </c>
      <c r="L2938" s="444">
        <f t="shared" ca="1" si="139"/>
        <v>-46062628041.025024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-46062628041.025024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-191927616.83760425</v>
      </c>
      <c r="L2939" s="444">
        <f t="shared" ca="1" si="139"/>
        <v>-46254555657.862625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-46254555657.862625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-192727315.24109426</v>
      </c>
      <c r="L2940" s="444">
        <f t="shared" ca="1" si="139"/>
        <v>-46447282973.103722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-46447282973.103722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-193530345.72126549</v>
      </c>
      <c r="L2941" s="444">
        <f t="shared" ca="1" si="139"/>
        <v>-46640813318.824989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-46640813318.824989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-194336722.16177079</v>
      </c>
      <c r="L2942" s="444">
        <f t="shared" ca="1" si="139"/>
        <v>-46835150040.986763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-46835150040.986763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-195146458.5041115</v>
      </c>
      <c r="L2943" s="444">
        <f t="shared" ca="1" si="139"/>
        <v>-47030296499.490875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-47030296499.490875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-195959568.74787864</v>
      </c>
      <c r="L2944" s="444">
        <f t="shared" ca="1" si="139"/>
        <v>-47226256068.238754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-47226256068.238754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-196776066.95099482</v>
      </c>
      <c r="L2945" s="444">
        <f t="shared" ca="1" si="139"/>
        <v>-47423032135.189751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-47423032135.189751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-197595967.22995728</v>
      </c>
      <c r="L2946" s="444">
        <f t="shared" ca="1" si="139"/>
        <v>-47620628102.419708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-47620628102.419708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-198419283.76008213</v>
      </c>
      <c r="L2947" s="444">
        <f t="shared" ca="1" si="139"/>
        <v>-47819047386.179787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-47819047386.179787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-199246030.77574912</v>
      </c>
      <c r="L2948" s="444">
        <f t="shared" ca="1" si="139"/>
        <v>-48018293416.955536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-48018293416.955536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-200076222.57064807</v>
      </c>
      <c r="L2949" s="444">
        <f t="shared" ca="1" si="139"/>
        <v>-48218369639.526184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-48218369639.526184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-200909873.49802577</v>
      </c>
      <c r="L2950" s="444">
        <f t="shared" ca="1" si="139"/>
        <v>-48419279513.024208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-48419279513.024208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-201746997.97093421</v>
      </c>
      <c r="L2951" s="444">
        <f t="shared" ca="1" si="139"/>
        <v>-48621026510.99514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-48621026510.99514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-202587610.46247974</v>
      </c>
      <c r="L2952" s="444">
        <f t="shared" ca="1" si="139"/>
        <v>-48823614121.457619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-48823614121.457619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-203431725.50607342</v>
      </c>
      <c r="L2953" s="444">
        <f t="shared" ca="1" si="139"/>
        <v>-49027045846.963692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-49027045846.963692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-204279357.69568205</v>
      </c>
      <c r="L2954" s="444">
        <f t="shared" ca="1" si="139"/>
        <v>-49231325204.65937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-49231325204.65937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-205130521.68608069</v>
      </c>
      <c r="L2955" s="444">
        <f t="shared" ca="1" si="139"/>
        <v>-49436455726.345451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-49436455726.345451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-205985232.19310606</v>
      </c>
      <c r="L2956" s="444">
        <f t="shared" ca="1" si="139"/>
        <v>-49642440958.538559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-49642440958.538559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-206843503.99391067</v>
      </c>
      <c r="L2957" s="444">
        <f t="shared" ca="1" si="139"/>
        <v>-49849284462.532471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-49849284462.532471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-207705351.92721862</v>
      </c>
      <c r="L2958" s="444">
        <f t="shared" ca="1" si="139"/>
        <v>-50056989814.459686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-50056989814.459686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-208570790.89358202</v>
      </c>
      <c r="L2959" s="444">
        <f t="shared" ca="1" si="139"/>
        <v>-50265560605.353271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-50265560605.353271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-209439835.85563862</v>
      </c>
      <c r="L2960" s="444">
        <f t="shared" ca="1" si="139"/>
        <v>-50475000441.208908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-50475000441.208908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-210312501.83837044</v>
      </c>
      <c r="L2961" s="444">
        <f t="shared" ca="1" si="139"/>
        <v>-50685312943.047279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-50685312943.047279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-211188803.92936367</v>
      </c>
      <c r="L2962" s="444">
        <f t="shared" ca="1" si="139"/>
        <v>-50896501746.976646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-50896501746.976646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-212068757.27906936</v>
      </c>
      <c r="L2963" s="444">
        <f t="shared" ca="1" si="139"/>
        <v>-51108570504.255714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-51108570504.255714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-212952377.10106549</v>
      </c>
      <c r="L2964" s="444">
        <f t="shared" ca="1" si="139"/>
        <v>-51321522881.356781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-51321522881.356781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-213839678.67231992</v>
      </c>
      <c r="L2965" s="444">
        <f t="shared" ca="1" si="139"/>
        <v>-51535362560.029099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-51535362560.029099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-214730677.33345458</v>
      </c>
      <c r="L2966" s="444">
        <f t="shared" ca="1" si="139"/>
        <v>-51750093237.362556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-51750093237.362556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-215625388.48901066</v>
      </c>
      <c r="L2967" s="444">
        <f t="shared" ca="1" si="139"/>
        <v>-51965718625.85157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-51965718625.85157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-216523827.60771486</v>
      </c>
      <c r="L2968" s="444">
        <f t="shared" ca="1" si="139"/>
        <v>-52182242453.459282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-52182242453.459282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-217426010.222747</v>
      </c>
      <c r="L2969" s="444">
        <f t="shared" ca="1" si="139"/>
        <v>-52399668463.68203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-52399668463.68203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-218331951.93200845</v>
      </c>
      <c r="L2970" s="444">
        <f t="shared" ca="1" si="139"/>
        <v>-52618000415.614037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-52618000415.614037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-219241668.39839181</v>
      </c>
      <c r="L2971" s="444">
        <f t="shared" ca="1" si="139"/>
        <v>-52837242084.012428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-52837242084.012428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-220155175.35005179</v>
      </c>
      <c r="L2972" s="444">
        <f t="shared" ca="1" si="139"/>
        <v>-53057397259.36248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-53057397259.36248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-221072488.580677</v>
      </c>
      <c r="L2973" s="444">
        <f t="shared" ca="1" si="139"/>
        <v>-53278469747.943153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-53278469747.943153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-221993623.94976315</v>
      </c>
      <c r="L2974" s="444">
        <f t="shared" ca="1" si="139"/>
        <v>-53500463371.892914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-53500463371.892914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-222918597.38288713</v>
      </c>
      <c r="L2975" s="444">
        <f t="shared" ca="1" si="139"/>
        <v>-53723381969.275803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-53723381969.275803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-223847424.87198251</v>
      </c>
      <c r="L2976" s="444">
        <f t="shared" ca="1" si="139"/>
        <v>-53947229394.147781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-53947229394.147781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-224780122.47561574</v>
      </c>
      <c r="L2977" s="444">
        <f t="shared" ca="1" si="139"/>
        <v>-54172009516.623398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-54172009516.623398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-225716706.31926414</v>
      </c>
      <c r="L2978" s="444">
        <f t="shared" ca="1" si="139"/>
        <v>-54397726222.942665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-54397726222.942665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-226657192.59559447</v>
      </c>
      <c r="L2979" s="444">
        <f t="shared" ca="1" si="139"/>
        <v>-54624383415.538261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-54624383415.538261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-227601597.56474274</v>
      </c>
      <c r="L2980" s="444">
        <f t="shared" ca="1" si="139"/>
        <v>-54851985013.103004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-54851985013.103004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-228549937.55459586</v>
      </c>
      <c r="L2981" s="444">
        <f t="shared" ca="1" si="139"/>
        <v>-55080534950.6576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-55080534950.6576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-229502228.96107337</v>
      </c>
      <c r="L2982" s="444">
        <f t="shared" ca="1" si="139"/>
        <v>-55310037179.618675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-55310037179.618675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-230458488.24841118</v>
      </c>
      <c r="L2983" s="444">
        <f t="shared" ca="1" si="139"/>
        <v>-55540495667.867088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-55540495667.867088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-231418731.94944617</v>
      </c>
      <c r="L2984" s="444">
        <f t="shared" ca="1" si="139"/>
        <v>-55771914399.816536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-55771914399.816536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-232382976.66590223</v>
      </c>
      <c r="L2985" s="444">
        <f t="shared" ca="1" si="139"/>
        <v>-56004297376.482437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-56004297376.482437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-233351239.06867683</v>
      </c>
      <c r="L2986" s="444">
        <f t="shared" ca="1" si="139"/>
        <v>-56237648615.551117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-56237648615.551117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-234323535.89812964</v>
      </c>
      <c r="L2987" s="444">
        <f t="shared" ca="1" si="139"/>
        <v>-56471972151.449249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-56471972151.449249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-235299883.96437186</v>
      </c>
      <c r="L2988" s="444">
        <f t="shared" ca="1" si="139"/>
        <v>-56707272035.41362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-56707272035.41362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-236280300.14755675</v>
      </c>
      <c r="L2989" s="444">
        <f t="shared" ca="1" si="139"/>
        <v>-56943552335.56118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-56943552335.56118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-237264801.39817157</v>
      </c>
      <c r="L2990" s="444">
        <f t="shared" ca="1" si="139"/>
        <v>-57180817136.959351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-57180817136.959351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-238253404.73733062</v>
      </c>
      <c r="L2991" s="444">
        <f t="shared" ca="1" si="139"/>
        <v>-57419070541.696678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-57419070541.696678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-239246127.2570695</v>
      </c>
      <c r="L2992" s="444">
        <f t="shared" ca="1" si="139"/>
        <v>-57658316668.953751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-57658316668.953751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-240242986.12064061</v>
      </c>
      <c r="L2993" s="444">
        <f t="shared" ca="1" si="139"/>
        <v>-57898559655.074394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-57898559655.074394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-241243998.56280994</v>
      </c>
      <c r="L2994" s="444">
        <f t="shared" ca="1" si="139"/>
        <v>-58139803653.637207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-58139803653.637207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-242249181.89015502</v>
      </c>
      <c r="L2995" s="444">
        <f t="shared" ca="1" si="139"/>
        <v>-58382052835.527359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-58382052835.527359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-243258553.48136398</v>
      </c>
      <c r="L2996" s="444">
        <f t="shared" ca="1" si="139"/>
        <v>-58625311389.00872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-58625311389.00872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-244272130.78753629</v>
      </c>
      <c r="L2997" s="444">
        <f t="shared" ca="1" si="139"/>
        <v>-58869583519.796257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-58869583519.796257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-245289931.33248439</v>
      </c>
      <c r="L2998" s="444">
        <f t="shared" ca="1" si="139"/>
        <v>-59114873451.128738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-59114873451.128738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-246311972.71303645</v>
      </c>
      <c r="L2999" s="444">
        <f t="shared" ca="1" si="139"/>
        <v>-59361185423.841774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-59361185423.841774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-247338272.59934077</v>
      </c>
      <c r="L3000" s="444">
        <f t="shared" ca="1" si="139"/>
        <v>-59608523696.441116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-59608523696.441116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-248368848.73517132</v>
      </c>
      <c r="L3001" s="444">
        <f t="shared" ca="1" si="139"/>
        <v>-59856892545.176285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-59856892545.176285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-249403718.93823451</v>
      </c>
      <c r="L3002" s="444">
        <f t="shared" ca="1" si="139"/>
        <v>-60106296264.114517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-60106296264.114517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-250442901.10047716</v>
      </c>
      <c r="L3003" s="444">
        <f t="shared" ca="1" si="139"/>
        <v>-60356739165.214996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-60356739165.214996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-251486413.18839586</v>
      </c>
      <c r="L3004" s="444">
        <f t="shared" ca="1" si="139"/>
        <v>-60608225578.403389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-60608225578.403389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-252534273.24334744</v>
      </c>
      <c r="L3005" s="444">
        <f t="shared" ca="1" si="139"/>
        <v>-60860759851.646736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-60860759851.646736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-253586499.38186142</v>
      </c>
      <c r="L3006" s="444">
        <f t="shared" ca="1" si="139"/>
        <v>-61114346351.028595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-61114346351.028595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-254643109.7959525</v>
      </c>
      <c r="L3007" s="444">
        <f t="shared" ca="1" si="139"/>
        <v>-61368989460.824547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-61368989460.824547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-255704122.75343558</v>
      </c>
      <c r="L3008" s="444">
        <f t="shared" ca="1" si="139"/>
        <v>-61624693583.57798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-61624693583.57798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-256769556.59824157</v>
      </c>
      <c r="L3009" s="444">
        <f t="shared" ca="1" si="139"/>
        <v>-61881463140.176224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-61881463140.176224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-257839429.75073427</v>
      </c>
      <c r="L3010" s="444">
        <f t="shared" ca="1" si="139"/>
        <v>-62139302569.926956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-62139302569.926956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-258913760.708029</v>
      </c>
      <c r="L3011" s="444">
        <f t="shared" ca="1" si="139"/>
        <v>-62398216330.634987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-62398216330.634987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-259992568.04431245</v>
      </c>
      <c r="L3012" s="444">
        <f t="shared" ca="1" si="139"/>
        <v>-62658208898.679298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-62658208898.679298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-261075870.41116378</v>
      </c>
      <c r="L3013" s="444">
        <f t="shared" ca="1" si="139"/>
        <v>-62919284769.090462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-62919284769.090462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-262163686.53787696</v>
      </c>
      <c r="L3014" s="444">
        <f t="shared" ca="1" si="139"/>
        <v>-63181448455.628342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-63181448455.628342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-263256035.23178476</v>
      </c>
      <c r="L3015" s="444">
        <f t="shared" ca="1" si="139"/>
        <v>-63444704490.860123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-63444704490.860123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-264352935.37858385</v>
      </c>
      <c r="L3016" s="444">
        <f t="shared" ca="1" si="139"/>
        <v>-63709057426.238708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-63709057426.238708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-265454405.94266132</v>
      </c>
      <c r="L3017" s="444">
        <f t="shared" ca="1" si="139"/>
        <v>-63974511832.181374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-63974511832.181374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-266560465.96742243</v>
      </c>
      <c r="L3018" s="444">
        <f t="shared" ca="1" si="139"/>
        <v>-64241072298.148796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-64241072298.148796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-267671134.57561994</v>
      </c>
      <c r="L3019" s="444">
        <f t="shared" ca="1" si="139"/>
        <v>-64508743432.724419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-64508743432.724419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-268786430.96968508</v>
      </c>
      <c r="L3020" s="444">
        <f t="shared" ca="1" si="139"/>
        <v>-64777529863.694107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-64777529863.694107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-269906374.43205875</v>
      </c>
      <c r="L3021" s="444">
        <f t="shared" ca="1" si="139"/>
        <v>-65047436238.126167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-65047436238.126167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-271030984.3255257</v>
      </c>
      <c r="L3022" s="444">
        <f t="shared" ca="1" si="139"/>
        <v>-65318467222.451691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-65318467222.451691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-272160280.09354872</v>
      </c>
      <c r="L3023" s="444">
        <f t="shared" ca="1" si="139"/>
        <v>-65590627502.545242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-65590627502.545242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-273294281.26060516</v>
      </c>
      <c r="L3024" s="444">
        <f t="shared" ca="1" si="139"/>
        <v>-65863921783.805847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-65863921783.805847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-274433007.43252432</v>
      </c>
      <c r="L3025" s="444">
        <f t="shared" ca="1" si="139"/>
        <v>-66138354791.238373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-66138354791.238373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-275576478.29682654</v>
      </c>
      <c r="L3026" s="444">
        <f t="shared" ca="1" si="139"/>
        <v>-66413931269.535202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-66413931269.535202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-276724713.62306339</v>
      </c>
      <c r="L3027" s="444">
        <f t="shared" ca="1" si="139"/>
        <v>-66690655983.158264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-66690655983.158264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-277877733.26315945</v>
      </c>
      <c r="L3028" s="444">
        <f t="shared" ca="1" si="139"/>
        <v>-66968533716.421425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-66968533716.421425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-279035557.15175593</v>
      </c>
      <c r="L3029" s="444">
        <f t="shared" ca="1" si="139"/>
        <v>-67247569273.573181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-67247569273.573181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-280198205.30655491</v>
      </c>
      <c r="L3030" s="444">
        <f t="shared" ca="1" si="139"/>
        <v>-67527767478.879738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-67527767478.879738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-281365697.82866555</v>
      </c>
      <c r="L3031" s="444">
        <f t="shared" ca="1" si="139"/>
        <v>-67809133176.708405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-67809133176.708405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-282538054.90295166</v>
      </c>
      <c r="L3032" s="444">
        <f t="shared" ca="1" si="139"/>
        <v>-68091671231.611359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-68091671231.611359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-283715296.79838067</v>
      </c>
      <c r="L3033" s="444">
        <f t="shared" ca="1" si="139"/>
        <v>-68375386528.409737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-68375386528.409737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-284897443.86837393</v>
      </c>
      <c r="L3034" s="444">
        <f t="shared" ca="1" si="139"/>
        <v>-68660283972.278114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-68660283972.278114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-286084516.55115879</v>
      </c>
      <c r="L3035" s="444">
        <f t="shared" ca="1" si="139"/>
        <v>-68946368488.829269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-68946368488.829269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-287276535.37012196</v>
      </c>
      <c r="L3036" s="444">
        <f t="shared" ca="1" si="139"/>
        <v>-69233645024.199387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-69233645024.199387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-288473520.93416411</v>
      </c>
      <c r="L3037" s="444">
        <f t="shared" ca="1" si="139"/>
        <v>-69522118545.133545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-69522118545.133545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-289675493.93805641</v>
      </c>
      <c r="L3038" s="444">
        <f t="shared" ca="1" si="139"/>
        <v>-69811794039.071594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-69811794039.071594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-290882475.16279829</v>
      </c>
      <c r="L3039" s="444">
        <f t="shared" ca="1" si="139"/>
        <v>-70102676514.23439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-70102676514.23439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-292094485.47597665</v>
      </c>
      <c r="L3040" s="444">
        <f t="shared" ca="1" si="139"/>
        <v>-70394770999.710373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-70394770999.710373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-293311545.83212656</v>
      </c>
      <c r="L3041" s="444">
        <f t="shared" ca="1" si="139"/>
        <v>-70688082545.542496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-70688082545.542496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-294533677.2730937</v>
      </c>
      <c r="L3042" s="444">
        <f t="shared" ca="1" si="139"/>
        <v>-70982616222.815582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-70982616222.815582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-295760900.92839825</v>
      </c>
      <c r="L3043" s="444">
        <f t="shared" ca="1" si="139"/>
        <v>-71278377123.743988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-71278377123.743988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-296993238.01559997</v>
      </c>
      <c r="L3044" s="444">
        <f t="shared" ca="1" si="139"/>
        <v>-71575370361.759583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-71575370361.759583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-298230709.84066492</v>
      </c>
      <c r="L3045" s="444">
        <f t="shared" ca="1" si="139"/>
        <v>-71873601071.60025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-71873601071.60025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-299473337.79833436</v>
      </c>
      <c r="L3046" s="444">
        <f t="shared" ca="1" si="139"/>
        <v>-72173074409.39859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-72173074409.39859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-300721143.3724941</v>
      </c>
      <c r="L3047" s="444">
        <f t="shared" ca="1" si="139"/>
        <v>-72473795552.771088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-72473795552.771088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-301974148.13654619</v>
      </c>
      <c r="L3048" s="444">
        <f t="shared" ca="1" si="139"/>
        <v>-72775769700.907639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-72775769700.907639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-303232373.7537818</v>
      </c>
      <c r="L3049" s="444">
        <f t="shared" ca="1" si="139"/>
        <v>-73079002074.661423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-73079002074.661423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-304495841.9777559</v>
      </c>
      <c r="L3050" s="444">
        <f t="shared" ca="1" si="139"/>
        <v>-73383497916.639175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-73383497916.639175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-305764574.65266323</v>
      </c>
      <c r="L3051" s="444">
        <f t="shared" ca="1" si="139"/>
        <v>-73689262491.29184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-73689262491.29184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-307038593.71371597</v>
      </c>
      <c r="L3052" s="444">
        <f t="shared" ca="1" si="139"/>
        <v>-73996301085.005554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-73996301085.005554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-308317921.18752313</v>
      </c>
      <c r="L3053" s="444">
        <f t="shared" ca="1" si="139"/>
        <v>-74304619006.193085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-74304619006.193085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-309602579.19247121</v>
      </c>
      <c r="L3054" s="444">
        <f t="shared" ca="1" si="139"/>
        <v>-74614221585.385559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-74614221585.385559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-310892589.93910646</v>
      </c>
      <c r="L3055" s="444">
        <f t="shared" ca="1" si="139"/>
        <v>-74925114175.324661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-74925114175.324661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-312187975.73051941</v>
      </c>
      <c r="L3056" s="444">
        <f t="shared" ca="1" si="139"/>
        <v>-75237302151.055176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-75237302151.055176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-313488758.96272987</v>
      </c>
      <c r="L3057" s="444">
        <f t="shared" ca="1" si="139"/>
        <v>-75550790910.017899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-75550790910.017899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-314794962.12507457</v>
      </c>
      <c r="L3058" s="444">
        <f t="shared" ca="1" si="139"/>
        <v>-75865585872.142975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-75865585872.142975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-316106607.8005957</v>
      </c>
      <c r="L3059" s="444">
        <f t="shared" ca="1" si="139"/>
        <v>-76181692479.943573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-76181692479.943573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-317423718.66643155</v>
      </c>
      <c r="L3060" s="444">
        <f t="shared" ca="1" si="139"/>
        <v>-76499116198.610001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-76499116198.610001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-318746317.49420834</v>
      </c>
      <c r="L3061" s="444">
        <f t="shared" ca="1" si="139"/>
        <v>-76817862516.104202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-76817862516.104202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-320074427.1504342</v>
      </c>
      <c r="L3062" s="444">
        <f t="shared" ca="1" si="139"/>
        <v>-77137936943.254639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-77137936943.254639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-321408070.59689432</v>
      </c>
      <c r="L3063" s="444">
        <f t="shared" ca="1" si="139"/>
        <v>-77459345013.851532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-77459345013.851532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-322747270.89104807</v>
      </c>
      <c r="L3064" s="444">
        <f t="shared" ca="1" si="139"/>
        <v>-77782092284.742584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-77782092284.742584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-324092051.18642741</v>
      </c>
      <c r="L3065" s="444">
        <f t="shared" ca="1" si="139"/>
        <v>-78106184335.929016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-78106184335.929016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-325442434.73303759</v>
      </c>
      <c r="L3066" s="444">
        <f t="shared" ca="1" si="139"/>
        <v>-78431626770.662048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-78431626770.662048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-326798444.8777585</v>
      </c>
      <c r="L3067" s="444">
        <f t="shared" ca="1" si="139"/>
        <v>-78758425215.53981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-78758425215.53981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-328160105.06474918</v>
      </c>
      <c r="L3068" s="444">
        <f t="shared" ref="L3068:L3322" ca="1" si="144">I3068-J3068+K3068</f>
        <v>-79086585320.604553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-79086585320.604553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-329527438.83585232</v>
      </c>
      <c r="L3069" s="444">
        <f t="shared" ca="1" si="144"/>
        <v>-79416112759.440399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-79416112759.440399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-330900469.83100164</v>
      </c>
      <c r="L3070" s="444">
        <f t="shared" ca="1" si="144"/>
        <v>-79747013229.271408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-79747013229.271408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-332279221.78863084</v>
      </c>
      <c r="L3071" s="444">
        <f t="shared" ca="1" si="144"/>
        <v>-80079292451.060043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-80079292451.060043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-333663718.54608351</v>
      </c>
      <c r="L3072" s="444">
        <f t="shared" ca="1" si="144"/>
        <v>-80412956169.606125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-80412956169.606125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-335053984.04002553</v>
      </c>
      <c r="L3073" s="444">
        <f t="shared" ca="1" si="144"/>
        <v>-80748010153.646149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-80748010153.646149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-336450042.30685896</v>
      </c>
      <c r="L3074" s="444">
        <f t="shared" ca="1" si="144"/>
        <v>-81084460195.953003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-81084460195.953003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-337851917.48313749</v>
      </c>
      <c r="L3075" s="444">
        <f t="shared" ca="1" si="144"/>
        <v>-81422312113.436142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-81422312113.436142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-339259633.8059839</v>
      </c>
      <c r="L3076" s="444">
        <f t="shared" ca="1" si="144"/>
        <v>-81761571747.242126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-81761571747.242126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-340673215.61350888</v>
      </c>
      <c r="L3077" s="444">
        <f t="shared" ca="1" si="144"/>
        <v>-82102244962.855637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-82102244962.855637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-342092687.34523183</v>
      </c>
      <c r="L3078" s="444">
        <f t="shared" ca="1" si="144"/>
        <v>-82444337650.200867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-82444337650.200867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-343518073.5425036</v>
      </c>
      <c r="L3079" s="444">
        <f t="shared" ca="1" si="144"/>
        <v>-82787855723.743378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-82787855723.743378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-344949398.84893072</v>
      </c>
      <c r="L3080" s="444">
        <f t="shared" ca="1" si="144"/>
        <v>-83132805122.592316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-83132805122.592316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-346386688.01080132</v>
      </c>
      <c r="L3081" s="444">
        <f t="shared" ca="1" si="144"/>
        <v>-83479191810.603119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-83479191810.603119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-347829965.87751299</v>
      </c>
      <c r="L3082" s="444">
        <f t="shared" ca="1" si="144"/>
        <v>-83827021776.480637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-83827021776.480637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-349279257.40200263</v>
      </c>
      <c r="L3083" s="444">
        <f t="shared" ca="1" si="144"/>
        <v>-84176301033.882645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-84176301033.882645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-350734587.64117765</v>
      </c>
      <c r="L3084" s="444">
        <f t="shared" ca="1" si="144"/>
        <v>-84527035621.523819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-84527035621.523819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-352195981.75634927</v>
      </c>
      <c r="L3085" s="444">
        <f t="shared" ca="1" si="144"/>
        <v>-84879231603.280167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-84879231603.280167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-353663465.01366735</v>
      </c>
      <c r="L3086" s="444">
        <f t="shared" ca="1" si="144"/>
        <v>-85232895068.293839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-85232895068.293839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-355137062.78455764</v>
      </c>
      <c r="L3087" s="444">
        <f t="shared" ca="1" si="144"/>
        <v>-85588032131.0784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-85588032131.0784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-356616800.54615998</v>
      </c>
      <c r="L3088" s="444">
        <f t="shared" ca="1" si="144"/>
        <v>-85944648931.624557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-85944648931.624557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-358102703.881769</v>
      </c>
      <c r="L3089" s="444">
        <f t="shared" ca="1" si="144"/>
        <v>-86302751635.506332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-86302751635.506332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-359594798.48127639</v>
      </c>
      <c r="L3090" s="444">
        <f t="shared" ca="1" si="144"/>
        <v>-86662346433.98761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-86662346433.98761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-361093110.14161503</v>
      </c>
      <c r="L3091" s="444">
        <f t="shared" ca="1" si="144"/>
        <v>-87023439544.129227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-87023439544.129227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-362597664.76720512</v>
      </c>
      <c r="L3092" s="444">
        <f t="shared" ca="1" si="144"/>
        <v>-87386037208.896439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-87386037208.896439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-364108488.3704018</v>
      </c>
      <c r="L3093" s="444">
        <f t="shared" ca="1" si="144"/>
        <v>-87750145697.266846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-87750145697.266846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-365625607.07194519</v>
      </c>
      <c r="L3094" s="444">
        <f t="shared" ca="1" si="144"/>
        <v>-88115771304.338791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-88115771304.338791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-367149047.10141164</v>
      </c>
      <c r="L3095" s="444">
        <f t="shared" ca="1" si="144"/>
        <v>-88482920351.440201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-88482920351.440201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-368678834.7976675</v>
      </c>
      <c r="L3096" s="444">
        <f t="shared" ca="1" si="144"/>
        <v>-88851599186.237869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-88851599186.237869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-370214996.60932446</v>
      </c>
      <c r="L3097" s="444">
        <f t="shared" ca="1" si="144"/>
        <v>-89221814182.847198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-89221814182.847198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-371757559.09519666</v>
      </c>
      <c r="L3098" s="444">
        <f t="shared" ca="1" si="144"/>
        <v>-89593571741.942398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-89593571741.942398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-373306548.92475998</v>
      </c>
      <c r="L3099" s="444">
        <f t="shared" ca="1" si="144"/>
        <v>-89966878290.867157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-89966878290.867157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-374861992.87861317</v>
      </c>
      <c r="L3100" s="444">
        <f t="shared" ca="1" si="144"/>
        <v>-90341740283.745773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-90341740283.745773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-376423917.84894073</v>
      </c>
      <c r="L3101" s="444">
        <f t="shared" ca="1" si="144"/>
        <v>-90718164201.594711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-90718164201.594711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-377992350.83997798</v>
      </c>
      <c r="L3102" s="444">
        <f t="shared" ca="1" si="144"/>
        <v>-91096156552.434692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-91096156552.434692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-379567318.9684779</v>
      </c>
      <c r="L3103" s="444">
        <f t="shared" ca="1" si="144"/>
        <v>-91475723871.403168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-91475723871.403168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-381148849.46417987</v>
      </c>
      <c r="L3104" s="444">
        <f t="shared" ca="1" si="144"/>
        <v>-91856872720.86734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-91856872720.86734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-382736969.67028058</v>
      </c>
      <c r="L3105" s="444">
        <f t="shared" ca="1" si="144"/>
        <v>-92239609690.537628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-92239609690.537628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-384331707.04390681</v>
      </c>
      <c r="L3106" s="444">
        <f t="shared" ca="1" si="144"/>
        <v>-92623941397.581528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-92623941397.581528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-385933089.15658969</v>
      </c>
      <c r="L3107" s="444">
        <f t="shared" ca="1" si="144"/>
        <v>-93009874486.738113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-93009874486.738113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-387541143.69474214</v>
      </c>
      <c r="L3108" s="444">
        <f t="shared" ca="1" si="144"/>
        <v>-93397415630.432861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-93397415630.432861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-389155898.46013689</v>
      </c>
      <c r="L3109" s="444">
        <f t="shared" ca="1" si="144"/>
        <v>-93786571528.893005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-93786571528.893005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-390777381.37038749</v>
      </c>
      <c r="L3110" s="444">
        <f t="shared" ca="1" si="144"/>
        <v>-94177348910.263397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-94177348910.263397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-392405620.45943081</v>
      </c>
      <c r="L3111" s="444">
        <f t="shared" ca="1" si="144"/>
        <v>-94569754530.722824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-94569754530.722824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-394040643.87801176</v>
      </c>
      <c r="L3112" s="444">
        <f t="shared" ca="1" si="144"/>
        <v>-94963795174.60083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-94963795174.60083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-395682479.89417011</v>
      </c>
      <c r="L3113" s="444">
        <f t="shared" ca="1" si="144"/>
        <v>-95359477654.494995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-95359477654.494995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-397331156.89372915</v>
      </c>
      <c r="L3114" s="444">
        <f t="shared" ca="1" si="144"/>
        <v>-95756808811.388718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-95756808811.388718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-398986703.3807863</v>
      </c>
      <c r="L3115" s="444">
        <f t="shared" ca="1" si="144"/>
        <v>-96155795514.769501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-96155795514.769501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-400649147.97820628</v>
      </c>
      <c r="L3116" s="444">
        <f t="shared" ca="1" si="144"/>
        <v>-96556444662.747711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-96556444662.747711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-402318519.42811549</v>
      </c>
      <c r="L3117" s="444">
        <f t="shared" ca="1" si="144"/>
        <v>-96958763182.175827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-96958763182.175827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-403994846.5923993</v>
      </c>
      <c r="L3118" s="444">
        <f t="shared" ca="1" si="144"/>
        <v>-97362758028.768219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-97362758028.768219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-405678158.45320094</v>
      </c>
      <c r="L3119" s="444">
        <f t="shared" ca="1" si="144"/>
        <v>-97768436187.22142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-97768436187.22142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-407368484.11342257</v>
      </c>
      <c r="L3120" s="444">
        <f t="shared" ca="1" si="144"/>
        <v>-98175804671.334839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-98175804671.334839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-409065852.79722852</v>
      </c>
      <c r="L3121" s="444">
        <f t="shared" ca="1" si="144"/>
        <v>-98584870524.132065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-98584870524.132065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-410770293.85055029</v>
      </c>
      <c r="L3122" s="444">
        <f t="shared" ca="1" si="144"/>
        <v>-98995640817.98262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-98995640817.98262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-412481836.74159425</v>
      </c>
      <c r="L3123" s="444">
        <f t="shared" ca="1" si="144"/>
        <v>-99408122654.724213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-99408122654.724213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-414200511.06135088</v>
      </c>
      <c r="L3124" s="444">
        <f t="shared" ca="1" si="144"/>
        <v>-99822323165.785568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-99822323165.785568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-415926346.5241065</v>
      </c>
      <c r="L3125" s="444">
        <f t="shared" ca="1" si="144"/>
        <v>-100238249512.30968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-100238249512.30968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-417659372.96795696</v>
      </c>
      <c r="L3126" s="444">
        <f t="shared" ca="1" si="144"/>
        <v>-100655908885.27763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-100655908885.27763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-419399620.35532349</v>
      </c>
      <c r="L3127" s="444">
        <f t="shared" ca="1" si="144"/>
        <v>-101075308505.63295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-101075308505.63295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-421147118.77347064</v>
      </c>
      <c r="L3128" s="444">
        <f t="shared" ca="1" si="144"/>
        <v>-101496455624.40642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-101496455624.40642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-422901898.43502676</v>
      </c>
      <c r="L3129" s="444">
        <f t="shared" ca="1" si="144"/>
        <v>-101919357522.84145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-101919357522.84145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-424663989.67850602</v>
      </c>
      <c r="L3130" s="444">
        <f t="shared" ca="1" si="144"/>
        <v>-102344021512.51996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-102344021512.51996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-426433422.96883315</v>
      </c>
      <c r="L3131" s="444">
        <f t="shared" ca="1" si="144"/>
        <v>-102770454935.48878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-102770454935.48878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-428210228.89786994</v>
      </c>
      <c r="L3132" s="444">
        <f t="shared" ca="1" si="144"/>
        <v>-103198665164.38666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-103198665164.38666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-429994438.18494439</v>
      </c>
      <c r="L3133" s="444">
        <f t="shared" ca="1" si="144"/>
        <v>-103628659602.57161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-103628659602.57161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-431786081.67738169</v>
      </c>
      <c r="L3134" s="444">
        <f t="shared" ca="1" si="144"/>
        <v>-104060445684.24899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-104060445684.24899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-433585190.35103744</v>
      </c>
      <c r="L3135" s="444">
        <f t="shared" ca="1" si="144"/>
        <v>-104494030874.60004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-104494030874.60004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-435391795.31083345</v>
      </c>
      <c r="L3136" s="444">
        <f t="shared" ca="1" si="144"/>
        <v>-104929422669.91087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-104929422669.91087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-437205927.79129529</v>
      </c>
      <c r="L3137" s="444">
        <f t="shared" ca="1" si="144"/>
        <v>-105366628597.70216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-105366628597.70216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-439027619.15709233</v>
      </c>
      <c r="L3138" s="444">
        <f t="shared" ca="1" si="144"/>
        <v>-105805656216.85925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-105805656216.85925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-440856900.90358019</v>
      </c>
      <c r="L3139" s="444">
        <f t="shared" ca="1" si="144"/>
        <v>-106246513117.76283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-106246513117.76283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-442693804.65734512</v>
      </c>
      <c r="L3140" s="444">
        <f t="shared" ca="1" si="144"/>
        <v>-106689206922.42018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-106689206922.42018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-444538362.17675072</v>
      </c>
      <c r="L3141" s="444">
        <f t="shared" ca="1" si="144"/>
        <v>-107133745284.59694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-107133745284.59694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-446390605.35248727</v>
      </c>
      <c r="L3142" s="444">
        <f t="shared" ca="1" si="144"/>
        <v>-107580135889.94943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-107580135889.94943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-448250566.20812255</v>
      </c>
      <c r="L3143" s="444">
        <f t="shared" ca="1" si="144"/>
        <v>-108028386456.15756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-108028386456.15756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-450118276.90065652</v>
      </c>
      <c r="L3144" s="444">
        <f t="shared" ca="1" si="144"/>
        <v>-108478504733.05821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-108478504733.05821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-451993769.72107583</v>
      </c>
      <c r="L3145" s="444">
        <f t="shared" ca="1" si="144"/>
        <v>-108930498502.77928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-108930498502.77928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-453877077.09491366</v>
      </c>
      <c r="L3146" s="444">
        <f t="shared" ca="1" si="144"/>
        <v>-109384375579.87419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-109384375579.87419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-455768231.58280915</v>
      </c>
      <c r="L3147" s="444">
        <f t="shared" ca="1" si="144"/>
        <v>-109840143811.457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-109840143811.457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-457667265.88107085</v>
      </c>
      <c r="L3148" s="444">
        <f t="shared" ca="1" si="144"/>
        <v>-110297811077.33807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-110297811077.33807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-459574212.82224196</v>
      </c>
      <c r="L3149" s="444">
        <f t="shared" ca="1" si="144"/>
        <v>-110757385290.16031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-110757385290.16031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-461489105.37566793</v>
      </c>
      <c r="L3150" s="444">
        <f t="shared" ca="1" si="144"/>
        <v>-111218874395.53598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-111218874395.53598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-463411976.64806664</v>
      </c>
      <c r="L3151" s="444">
        <f t="shared" ca="1" si="144"/>
        <v>-111682286372.18405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-111682286372.18405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-465342859.8841002</v>
      </c>
      <c r="L3152" s="444">
        <f t="shared" ca="1" si="144"/>
        <v>-112147629232.06815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-112147629232.06815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-467281788.46695065</v>
      </c>
      <c r="L3153" s="444">
        <f t="shared" ca="1" si="144"/>
        <v>-112614911020.5351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-112614911020.5351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-469228795.91889626</v>
      </c>
      <c r="L3154" s="444">
        <f t="shared" ca="1" si="144"/>
        <v>-113084139816.45399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-113084139816.45399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-471183915.90189165</v>
      </c>
      <c r="L3155" s="444">
        <f t="shared" ca="1" si="144"/>
        <v>-113555323732.35588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-113555323732.35588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-473147182.21814948</v>
      </c>
      <c r="L3156" s="444">
        <f t="shared" ca="1" si="144"/>
        <v>-114028470914.57404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-114028470914.57404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-475118628.81072515</v>
      </c>
      <c r="L3157" s="444">
        <f t="shared" ca="1" si="144"/>
        <v>-114503589543.38477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-114503589543.38477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-477098289.76410317</v>
      </c>
      <c r="L3158" s="444">
        <f t="shared" ca="1" si="144"/>
        <v>-114980687833.14886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-114980687833.14886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-479086199.30478692</v>
      </c>
      <c r="L3159" s="444">
        <f t="shared" ca="1" si="144"/>
        <v>-115459774032.45366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-115459774032.45366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-481082391.80189031</v>
      </c>
      <c r="L3160" s="444">
        <f t="shared" ca="1" si="144"/>
        <v>-115940856424.25555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-115940856424.25555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-483086901.76773149</v>
      </c>
      <c r="L3161" s="444">
        <f t="shared" ca="1" si="144"/>
        <v>-116423943326.02328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-116423943326.02328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-485099763.85843033</v>
      </c>
      <c r="L3162" s="444">
        <f t="shared" ca="1" si="144"/>
        <v>-116909043089.88171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-116909043089.88171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-487121012.87450713</v>
      </c>
      <c r="L3163" s="444">
        <f t="shared" ca="1" si="144"/>
        <v>-117396164102.75623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-117396164102.75623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-489150683.76148427</v>
      </c>
      <c r="L3164" s="444">
        <f t="shared" ca="1" si="144"/>
        <v>-117885314786.51772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-117885314786.51772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-491188811.6104905</v>
      </c>
      <c r="L3165" s="444">
        <f t="shared" ca="1" si="144"/>
        <v>-118376503598.1282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-118376503598.1282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-493235431.65886754</v>
      </c>
      <c r="L3166" s="444">
        <f t="shared" ca="1" si="144"/>
        <v>-118869739029.78708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-118869739029.78708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-495290579.29077947</v>
      </c>
      <c r="L3167" s="444">
        <f t="shared" ca="1" si="144"/>
        <v>-119365029609.07787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-119365029609.07787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-497354290.03782445</v>
      </c>
      <c r="L3168" s="444">
        <f t="shared" ca="1" si="144"/>
        <v>-119862383899.11569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-119862383899.11569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-499426599.57964873</v>
      </c>
      <c r="L3169" s="444">
        <f t="shared" ca="1" si="144"/>
        <v>-120361810498.69534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-120361810498.69534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-501507543.744564</v>
      </c>
      <c r="L3170" s="444">
        <f t="shared" ca="1" si="144"/>
        <v>-120863318042.43991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-120863318042.43991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-503597158.51016629</v>
      </c>
      <c r="L3171" s="444">
        <f t="shared" ca="1" si="144"/>
        <v>-121366915200.95007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-121366915200.95007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-505695480.0039587</v>
      </c>
      <c r="L3172" s="444">
        <f t="shared" ca="1" si="144"/>
        <v>-121872610680.95403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-121872610680.95403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-507802544.50397509</v>
      </c>
      <c r="L3173" s="444">
        <f t="shared" ca="1" si="144"/>
        <v>-122380413225.45801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-122380413225.45801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-509918388.43940836</v>
      </c>
      <c r="L3174" s="444">
        <f t="shared" ca="1" si="144"/>
        <v>-122890331613.89742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-122890331613.89742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-512043048.39123923</v>
      </c>
      <c r="L3175" s="444">
        <f t="shared" ca="1" si="144"/>
        <v>-123402374662.28865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-123402374662.28865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-514176561.09286934</v>
      </c>
      <c r="L3176" s="444">
        <f t="shared" ca="1" si="144"/>
        <v>-123916551223.38152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-123916551223.38152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-516318963.43075639</v>
      </c>
      <c r="L3177" s="444">
        <f t="shared" ca="1" si="144"/>
        <v>-124432870186.81227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-124432870186.81227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-518470292.44505113</v>
      </c>
      <c r="L3178" s="444">
        <f t="shared" ca="1" si="144"/>
        <v>-124951340479.25732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-124951340479.25732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-520630585.33023882</v>
      </c>
      <c r="L3179" s="444">
        <f t="shared" ca="1" si="144"/>
        <v>-125471971064.58757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-125471971064.58757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-522799879.4357816</v>
      </c>
      <c r="L3180" s="444">
        <f t="shared" ca="1" si="144"/>
        <v>-125994770944.02335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-125994770944.02335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-524978212.26676393</v>
      </c>
      <c r="L3181" s="444">
        <f t="shared" ca="1" si="144"/>
        <v>-126519749156.29012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-126519749156.29012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-527165621.48454213</v>
      </c>
      <c r="L3182" s="444">
        <f t="shared" ca="1" si="144"/>
        <v>-127046914777.77466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-127046914777.77466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-529362144.90739441</v>
      </c>
      <c r="L3183" s="444">
        <f t="shared" ca="1" si="144"/>
        <v>-127576276922.68205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-127576276922.68205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-531567820.51117527</v>
      </c>
      <c r="L3184" s="444">
        <f t="shared" ca="1" si="144"/>
        <v>-128107844743.19322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-128107844743.19322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-533782686.42997181</v>
      </c>
      <c r="L3185" s="444">
        <f t="shared" ca="1" si="144"/>
        <v>-128641627429.6232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-128641627429.6232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-536006780.95676333</v>
      </c>
      <c r="L3186" s="444">
        <f t="shared" ca="1" si="144"/>
        <v>-129177634210.57996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-129177634210.57996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-538240142.54408324</v>
      </c>
      <c r="L3187" s="444">
        <f t="shared" ca="1" si="144"/>
        <v>-129715874353.12404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-129715874353.12404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-540482809.80468345</v>
      </c>
      <c r="L3188" s="444">
        <f t="shared" ca="1" si="144"/>
        <v>-130256357162.92873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-130256357162.92873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-542734821.51220298</v>
      </c>
      <c r="L3189" s="444">
        <f t="shared" ca="1" si="144"/>
        <v>-130799091984.44093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-130799091984.44093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-544996216.60183728</v>
      </c>
      <c r="L3190" s="444">
        <f t="shared" ca="1" si="144"/>
        <v>-131344088201.04277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-131344088201.04277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-547267034.17101157</v>
      </c>
      <c r="L3191" s="444">
        <f t="shared" ca="1" si="144"/>
        <v>-131891355235.21378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-131891355235.21378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-549547313.48005736</v>
      </c>
      <c r="L3192" s="444">
        <f t="shared" ca="1" si="144"/>
        <v>-132440902548.69383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-132440902548.69383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-551837093.95289099</v>
      </c>
      <c r="L3193" s="444">
        <f t="shared" ca="1" si="144"/>
        <v>-132992739642.64673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-132992739642.64673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-554136415.17769468</v>
      </c>
      <c r="L3194" s="444">
        <f t="shared" ca="1" si="144"/>
        <v>-133546876057.82442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-133546876057.82442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-556445316.90760171</v>
      </c>
      <c r="L3195" s="444">
        <f t="shared" ca="1" si="144"/>
        <v>-134103321374.73203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-134103321374.73203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-558763839.06138349</v>
      </c>
      <c r="L3196" s="444">
        <f t="shared" ca="1" si="144"/>
        <v>-134662085213.79341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-134662085213.79341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-561092021.72413921</v>
      </c>
      <c r="L3197" s="444">
        <f t="shared" ca="1" si="144"/>
        <v>-135223177235.51755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-135223177235.51755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-563429905.14798975</v>
      </c>
      <c r="L3198" s="444">
        <f t="shared" ca="1" si="144"/>
        <v>-135786607140.66554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-135786607140.66554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-565777529.75277305</v>
      </c>
      <c r="L3199" s="444">
        <f t="shared" ca="1" si="144"/>
        <v>-136352384670.41832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-136352384670.41832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-568134936.12674308</v>
      </c>
      <c r="L3200" s="444">
        <f t="shared" ca="1" si="144"/>
        <v>-136920519606.54506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-136920519606.54506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-570502165.02727115</v>
      </c>
      <c r="L3201" s="444">
        <f t="shared" ca="1" si="144"/>
        <v>-137491021771.57233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-137491021771.57233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-572879257.38155138</v>
      </c>
      <c r="L3202" s="444">
        <f t="shared" ca="1" si="144"/>
        <v>-138063901028.95389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-138063901028.95389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-575266254.28730786</v>
      </c>
      <c r="L3203" s="444">
        <f t="shared" ca="1" si="144"/>
        <v>-138639167283.24121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-138639167283.24121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-577663197.01350498</v>
      </c>
      <c r="L3204" s="444">
        <f t="shared" ca="1" si="144"/>
        <v>-139216830480.25473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-139216830480.25473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-580070127.00106132</v>
      </c>
      <c r="L3205" s="444">
        <f t="shared" ca="1" si="144"/>
        <v>-139796900607.2558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-139796900607.2558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-582487085.8635658</v>
      </c>
      <c r="L3206" s="444">
        <f t="shared" ca="1" si="144"/>
        <v>-140379387693.11935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-140379387693.11935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-584914115.38799727</v>
      </c>
      <c r="L3207" s="444">
        <f t="shared" ca="1" si="144"/>
        <v>-140964301808.50735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-140964301808.50735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-587351257.53544736</v>
      </c>
      <c r="L3208" s="444">
        <f t="shared" ca="1" si="144"/>
        <v>-141551653066.04282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-141551653066.04282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-589798554.44184506</v>
      </c>
      <c r="L3209" s="444">
        <f t="shared" ca="1" si="144"/>
        <v>-142141451620.48465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-142141451620.48465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-592256048.41868603</v>
      </c>
      <c r="L3210" s="444">
        <f t="shared" ca="1" si="144"/>
        <v>-142733707668.90335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-142733707668.90335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-594723781.95376396</v>
      </c>
      <c r="L3211" s="444">
        <f t="shared" ca="1" si="144"/>
        <v>-143328431450.85712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-143328431450.85712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-597201797.71190464</v>
      </c>
      <c r="L3212" s="444">
        <f t="shared" ca="1" si="144"/>
        <v>-143925633248.56903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-143925633248.56903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-599690138.53570426</v>
      </c>
      <c r="L3213" s="444">
        <f t="shared" ca="1" si="144"/>
        <v>-144525323387.10474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-144525323387.10474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-602188847.44626975</v>
      </c>
      <c r="L3214" s="444">
        <f t="shared" ca="1" si="144"/>
        <v>-145127512234.55099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-145127512234.55099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-604697967.6439625</v>
      </c>
      <c r="L3215" s="444">
        <f t="shared" ca="1" si="144"/>
        <v>-145732210202.19495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-145732210202.19495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-607217542.50914562</v>
      </c>
      <c r="L3216" s="444">
        <f t="shared" ca="1" si="144"/>
        <v>-146339427744.7041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-146339427744.7041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-609747615.60293376</v>
      </c>
      <c r="L3217" s="444">
        <f t="shared" ca="1" si="144"/>
        <v>-146949175360.30704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-146949175360.30704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-612288230.66794598</v>
      </c>
      <c r="L3218" s="444">
        <f t="shared" ca="1" si="144"/>
        <v>-147561463590.97498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-147561463590.97498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-614839431.62906241</v>
      </c>
      <c r="L3219" s="444">
        <f t="shared" ca="1" si="144"/>
        <v>-148176303022.60403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-148176303022.60403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-617401262.59418344</v>
      </c>
      <c r="L3220" s="444">
        <f t="shared" ca="1" si="144"/>
        <v>-148793704285.19821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-148793704285.19821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-619973767.85499251</v>
      </c>
      <c r="L3221" s="444">
        <f t="shared" ca="1" si="144"/>
        <v>-149413678053.05319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-149413678053.05319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-622556991.88772166</v>
      </c>
      <c r="L3222" s="444">
        <f t="shared" ca="1" si="144"/>
        <v>-150036235044.94092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-150036235044.94092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-625150979.35392046</v>
      </c>
      <c r="L3223" s="444">
        <f t="shared" ca="1" si="144"/>
        <v>-150661386024.29483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-150661386024.29483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-627755775.10122848</v>
      </c>
      <c r="L3224" s="444">
        <f t="shared" ca="1" si="144"/>
        <v>-151289141799.39606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-151289141799.39606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-630371424.16415024</v>
      </c>
      <c r="L3225" s="444">
        <f t="shared" ca="1" si="144"/>
        <v>-151919513223.56021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-151919513223.56021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-632997971.76483417</v>
      </c>
      <c r="L3226" s="444">
        <f t="shared" ca="1" si="144"/>
        <v>-152552511195.32504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-152552511195.32504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-635635463.31385434</v>
      </c>
      <c r="L3227" s="444">
        <f t="shared" ca="1" si="144"/>
        <v>-153188146658.63889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-153188146658.63889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-638283944.41099536</v>
      </c>
      <c r="L3228" s="444">
        <f t="shared" ca="1" si="144"/>
        <v>-153826430603.04987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-153826430603.04987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-640943460.84604108</v>
      </c>
      <c r="L3229" s="444">
        <f t="shared" ca="1" si="144"/>
        <v>-154467374063.8959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-154467374063.8959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-643614058.59956622</v>
      </c>
      <c r="L3230" s="444">
        <f t="shared" ca="1" si="144"/>
        <v>-155110988122.49548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-155110988122.49548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-646295783.84373116</v>
      </c>
      <c r="L3231" s="444">
        <f t="shared" ca="1" si="144"/>
        <v>-155757283906.3392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-155757283906.3392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-648988682.94307995</v>
      </c>
      <c r="L3232" s="444">
        <f t="shared" ca="1" si="144"/>
        <v>-156406272589.28229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-156406272589.28229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-651692802.45534289</v>
      </c>
      <c r="L3233" s="444">
        <f t="shared" ca="1" si="144"/>
        <v>-157057965391.73764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-157057965391.73764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-654408189.13224018</v>
      </c>
      <c r="L3234" s="444">
        <f t="shared" ca="1" si="144"/>
        <v>-157712373580.86987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-157712373580.86987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-657134889.92029119</v>
      </c>
      <c r="L3235" s="444">
        <f t="shared" ca="1" si="144"/>
        <v>-158369508470.79016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-158369508470.79016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-659872951.9616257</v>
      </c>
      <c r="L3236" s="444">
        <f t="shared" ca="1" si="144"/>
        <v>-159029381422.7518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-159029381422.7518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-662622422.59479916</v>
      </c>
      <c r="L3237" s="444">
        <f t="shared" ca="1" si="144"/>
        <v>-159692003845.34659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-159692003845.34659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-665383349.35561073</v>
      </c>
      <c r="L3238" s="444">
        <f t="shared" ca="1" si="144"/>
        <v>-160357387194.70221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-160357387194.70221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-668155779.9779259</v>
      </c>
      <c r="L3239" s="444">
        <f t="shared" ca="1" si="144"/>
        <v>-161025542974.68015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-161025542974.68015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-670939762.39450061</v>
      </c>
      <c r="L3240" s="444">
        <f t="shared" ca="1" si="144"/>
        <v>-161696482737.07465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-161696482737.07465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-673735344.73781097</v>
      </c>
      <c r="L3241" s="444">
        <f t="shared" ca="1" si="144"/>
        <v>-162370218081.81247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-162370218081.81247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-676542575.34088528</v>
      </c>
      <c r="L3242" s="444">
        <f t="shared" ca="1" si="144"/>
        <v>-163046760657.15335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-163046760657.15335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-679361502.73813891</v>
      </c>
      <c r="L3243" s="444">
        <f t="shared" ca="1" si="144"/>
        <v>-163726122159.89148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-163726122159.89148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-682192175.66621447</v>
      </c>
      <c r="L3244" s="444">
        <f t="shared" ca="1" si="144"/>
        <v>-164408314335.55771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-164408314335.55771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-685034643.06482375</v>
      </c>
      <c r="L3245" s="444">
        <f t="shared" ca="1" si="144"/>
        <v>-165093348978.62253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-165093348978.62253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-687888954.0775938</v>
      </c>
      <c r="L3246" s="444">
        <f t="shared" ca="1" si="144"/>
        <v>-165781237932.70013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-165781237932.70013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-690755158.05291724</v>
      </c>
      <c r="L3247" s="444">
        <f t="shared" ca="1" si="144"/>
        <v>-166471993090.75305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-166471993090.75305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-693633304.54480433</v>
      </c>
      <c r="L3248" s="444">
        <f t="shared" ca="1" si="144"/>
        <v>-167165626395.29785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-167165626395.29785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-696523443.31374109</v>
      </c>
      <c r="L3249" s="444">
        <f t="shared" ca="1" si="144"/>
        <v>-167862149838.6116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-167862149838.6116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-699425624.32754838</v>
      </c>
      <c r="L3250" s="444">
        <f t="shared" ca="1" si="144"/>
        <v>-168561575462.93915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-168561575462.93915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-702339897.76224649</v>
      </c>
      <c r="L3251" s="444">
        <f t="shared" ca="1" si="144"/>
        <v>-169263915360.70139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-169263915360.70139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-705266314.00292242</v>
      </c>
      <c r="L3252" s="444">
        <f t="shared" ca="1" si="144"/>
        <v>-169969181674.70432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-169969181674.70432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-708204923.64460135</v>
      </c>
      <c r="L3253" s="444">
        <f t="shared" ca="1" si="144"/>
        <v>-170677386598.34891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-170677386598.34891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-711155777.49312043</v>
      </c>
      <c r="L3254" s="444">
        <f t="shared" ca="1" si="144"/>
        <v>-171388542375.84204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-171388542375.84204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-714118926.56600845</v>
      </c>
      <c r="L3255" s="444">
        <f t="shared" ca="1" si="144"/>
        <v>-172102661302.40805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-172102661302.40805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-717094422.09336686</v>
      </c>
      <c r="L3256" s="444">
        <f t="shared" ca="1" si="144"/>
        <v>-172819755724.5014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-172819755724.5014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-720082315.51875579</v>
      </c>
      <c r="L3257" s="444">
        <f t="shared" ca="1" si="144"/>
        <v>-173539838040.02017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-173539838040.02017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-723082658.50008404</v>
      </c>
      <c r="L3258" s="444">
        <f t="shared" ca="1" si="144"/>
        <v>-174262920698.52026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-174262920698.52026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-726095502.91050112</v>
      </c>
      <c r="L3259" s="444">
        <f t="shared" ca="1" si="144"/>
        <v>-174989016201.43076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-174989016201.43076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-729120900.83929479</v>
      </c>
      <c r="L3260" s="444">
        <f t="shared" ca="1" si="144"/>
        <v>-175718137102.27005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-175718137102.27005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-732158904.59279191</v>
      </c>
      <c r="L3261" s="444">
        <f t="shared" ca="1" si="144"/>
        <v>-176450296006.86285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-176450296006.86285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-735209566.69526184</v>
      </c>
      <c r="L3262" s="444">
        <f t="shared" ca="1" si="144"/>
        <v>-177185505573.55811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-177185505573.55811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-738272939.88982546</v>
      </c>
      <c r="L3263" s="444">
        <f t="shared" ca="1" si="144"/>
        <v>-177923778513.44794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-177923778513.44794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-741349077.13936639</v>
      </c>
      <c r="L3264" s="444">
        <f t="shared" ca="1" si="144"/>
        <v>-178665127590.58731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-178665127590.58731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-744438031.62744713</v>
      </c>
      <c r="L3265" s="444">
        <f t="shared" ca="1" si="144"/>
        <v>-179409565622.21475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-179409565622.21475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-747539856.75922811</v>
      </c>
      <c r="L3266" s="444">
        <f t="shared" ca="1" si="144"/>
        <v>-180157105478.97397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-180157105478.97397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-750654606.16239154</v>
      </c>
      <c r="L3267" s="444">
        <f t="shared" ca="1" si="144"/>
        <v>-180907760085.13635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-180907760085.13635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-753782333.68806815</v>
      </c>
      <c r="L3268" s="444">
        <f t="shared" ca="1" si="144"/>
        <v>-181661542418.82443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-181661542418.82443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-756923093.41176844</v>
      </c>
      <c r="L3269" s="444">
        <f t="shared" ca="1" si="144"/>
        <v>-182418465512.23621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-182418465512.23621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-760076939.63431752</v>
      </c>
      <c r="L3270" s="444">
        <f t="shared" ca="1" si="144"/>
        <v>-183178542451.87051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-183178542451.87051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-763243926.88279378</v>
      </c>
      <c r="L3271" s="444">
        <f t="shared" ca="1" si="144"/>
        <v>-183941786378.7533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-183941786378.7533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-766424109.91147208</v>
      </c>
      <c r="L3272" s="444">
        <f t="shared" ca="1" si="144"/>
        <v>-184708210488.66476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-184708210488.66476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-769617543.70276988</v>
      </c>
      <c r="L3273" s="444">
        <f t="shared" ca="1" si="144"/>
        <v>-185477828032.36752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-185477828032.36752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-772824283.46819806</v>
      </c>
      <c r="L3274" s="444">
        <f t="shared" ca="1" si="144"/>
        <v>-186250652315.83572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-186250652315.83572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-776044384.64931548</v>
      </c>
      <c r="L3275" s="444">
        <f t="shared" ca="1" si="144"/>
        <v>-187026696700.48505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-187026696700.48505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-779277902.9186877</v>
      </c>
      <c r="L3276" s="444">
        <f t="shared" ca="1" si="144"/>
        <v>-187805974603.40375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-187805974603.40375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-782524894.18084896</v>
      </c>
      <c r="L3277" s="444">
        <f t="shared" ca="1" si="144"/>
        <v>-188588499497.58459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-188588499497.58459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-785785414.57326913</v>
      </c>
      <c r="L3278" s="444">
        <f t="shared" ca="1" si="144"/>
        <v>-189374284912.15787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-189374284912.15787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-789059520.4673245</v>
      </c>
      <c r="L3279" s="444">
        <f t="shared" ca="1" si="144"/>
        <v>-190163344432.62518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-190163344432.62518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-792347268.46927154</v>
      </c>
      <c r="L3280" s="444">
        <f t="shared" ca="1" si="144"/>
        <v>-190955691701.09445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-190955691701.09445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-795648715.42122686</v>
      </c>
      <c r="L3281" s="444">
        <f t="shared" ca="1" si="144"/>
        <v>-191751340416.51569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-191751340416.51569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-798963918.40214872</v>
      </c>
      <c r="L3282" s="444">
        <f t="shared" ca="1" si="144"/>
        <v>-192550304334.91785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-192550304334.91785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-802292934.72882438</v>
      </c>
      <c r="L3283" s="444">
        <f t="shared" ca="1" si="144"/>
        <v>-193352597269.64667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-193352597269.64667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-805635821.95686114</v>
      </c>
      <c r="L3284" s="444">
        <f t="shared" ca="1" si="144"/>
        <v>-194158233091.60352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-194158233091.60352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-808992637.88168132</v>
      </c>
      <c r="L3285" s="444">
        <f t="shared" ca="1" si="144"/>
        <v>-194967225729.4852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-194967225729.4852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-812363440.53952169</v>
      </c>
      <c r="L3286" s="444">
        <f t="shared" ca="1" si="144"/>
        <v>-195779589170.02472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-195779589170.02472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-815748288.20843637</v>
      </c>
      <c r="L3287" s="444">
        <f t="shared" ca="1" si="144"/>
        <v>-196595337458.23315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-196595337458.23315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-819147239.40930486</v>
      </c>
      <c r="L3288" s="444">
        <f t="shared" ca="1" si="144"/>
        <v>-197414484697.64246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-197414484697.64246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-822560352.90684354</v>
      </c>
      <c r="L3289" s="444">
        <f t="shared" ca="1" si="144"/>
        <v>-198237045050.54929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-198237045050.54929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-825987687.71062207</v>
      </c>
      <c r="L3290" s="444">
        <f t="shared" ca="1" si="144"/>
        <v>-199063032738.25992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-199063032738.25992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-829429303.07608294</v>
      </c>
      <c r="L3291" s="444">
        <f t="shared" ca="1" si="144"/>
        <v>-199892462041.336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-199892462041.336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-832885258.5055666</v>
      </c>
      <c r="L3292" s="444">
        <f t="shared" ca="1" si="144"/>
        <v>-200725347299.84155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-200725347299.84155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-836355613.74933982</v>
      </c>
      <c r="L3293" s="444">
        <f t="shared" ca="1" si="144"/>
        <v>-201561702913.59088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-201561702913.59088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-839840428.8066287</v>
      </c>
      <c r="L3294" s="444">
        <f t="shared" ca="1" si="144"/>
        <v>-202401543342.39752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-202401543342.39752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-843339763.92665637</v>
      </c>
      <c r="L3295" s="444">
        <f t="shared" ca="1" si="144"/>
        <v>-203244883106.32419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-203244883106.32419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-846853679.60968411</v>
      </c>
      <c r="L3296" s="444">
        <f t="shared" ca="1" si="144"/>
        <v>-204091736785.93387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-204091736785.93387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-850382236.60805774</v>
      </c>
      <c r="L3297" s="444">
        <f t="shared" ca="1" si="144"/>
        <v>-204942119022.54193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-204942119022.54193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-853925495.92725801</v>
      </c>
      <c r="L3298" s="444">
        <f t="shared" ca="1" si="144"/>
        <v>-205796044518.46918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-205796044518.46918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-857483518.82695484</v>
      </c>
      <c r="L3299" s="444">
        <f t="shared" ca="1" si="144"/>
        <v>-206653528037.29614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-206653528037.29614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-861056366.82206726</v>
      </c>
      <c r="L3300" s="444">
        <f t="shared" ca="1" si="144"/>
        <v>-207514584404.11823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-207514584404.11823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-864644101.68382597</v>
      </c>
      <c r="L3301" s="444">
        <f t="shared" ca="1" si="144"/>
        <v>-208379228505.80206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-208379228505.80206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-868246785.44084191</v>
      </c>
      <c r="L3302" s="444">
        <f t="shared" ca="1" si="144"/>
        <v>-209247475291.24292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-209247475291.24292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-871864480.38017881</v>
      </c>
      <c r="L3303" s="444">
        <f t="shared" ca="1" si="144"/>
        <v>-210119339771.62311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-210119339771.62311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-875497249.04842961</v>
      </c>
      <c r="L3304" s="444">
        <f t="shared" ca="1" si="144"/>
        <v>-210994837020.67154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-210994837020.67154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-879145154.25279808</v>
      </c>
      <c r="L3305" s="444">
        <f t="shared" ca="1" si="144"/>
        <v>-211873982174.92435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-211873982174.92435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-882808259.06218481</v>
      </c>
      <c r="L3306" s="444">
        <f t="shared" ca="1" si="144"/>
        <v>-212756790433.98654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-212756790433.98654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-886486626.80827725</v>
      </c>
      <c r="L3307" s="444">
        <f t="shared" ca="1" si="144"/>
        <v>-213643277060.79483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-213643277060.79483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-890180321.08664513</v>
      </c>
      <c r="L3308" s="444">
        <f t="shared" ca="1" si="144"/>
        <v>-214533457381.88147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-214533457381.88147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-893889405.75783944</v>
      </c>
      <c r="L3309" s="444">
        <f t="shared" ca="1" si="144"/>
        <v>-215427346787.63931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-215427346787.63931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-897613944.94849718</v>
      </c>
      <c r="L3310" s="444">
        <f t="shared" ca="1" si="144"/>
        <v>-216324960732.5878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-216324960732.5878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-901354003.05244911</v>
      </c>
      <c r="L3311" s="444">
        <f t="shared" ca="1" si="144"/>
        <v>-217226314735.64026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-217226314735.64026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-905109644.73183441</v>
      </c>
      <c r="L3312" s="444">
        <f t="shared" ca="1" si="144"/>
        <v>-218131424380.3721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-218131424380.3721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-908880934.91821706</v>
      </c>
      <c r="L3313" s="444">
        <f t="shared" ca="1" si="144"/>
        <v>-219040305315.29031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-219040305315.29031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-912667938.81370962</v>
      </c>
      <c r="L3314" s="444">
        <f t="shared" ca="1" si="144"/>
        <v>-219952973254.10403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-219952973254.10403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-916470721.8921001</v>
      </c>
      <c r="L3315" s="444">
        <f t="shared" ca="1" si="144"/>
        <v>-220869443975.99612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-220869443975.99612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-920289349.899984</v>
      </c>
      <c r="L3316" s="444">
        <f t="shared" ca="1" si="144"/>
        <v>-221789733325.89612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-221789733325.89612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-924123888.8579005</v>
      </c>
      <c r="L3317" s="444">
        <f t="shared" ca="1" si="144"/>
        <v>-222713857214.75403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-222713857214.75403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-927974405.06147492</v>
      </c>
      <c r="L3318" s="444">
        <f t="shared" ca="1" si="144"/>
        <v>-223641831619.81549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-223641831619.81549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-931840965.08256447</v>
      </c>
      <c r="L3319" s="444">
        <f t="shared" ca="1" si="144"/>
        <v>-224573672584.89804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-224573672584.89804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-935723635.77040851</v>
      </c>
      <c r="L3320" s="444">
        <f t="shared" ca="1" si="144"/>
        <v>-225509396220.66846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-225509396220.66846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-939622484.25278533</v>
      </c>
      <c r="L3321" s="444">
        <f t="shared" ca="1" si="144"/>
        <v>-226449018704.92123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-226449018704.92123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-943537577.93717194</v>
      </c>
      <c r="L3322" s="444">
        <f t="shared" ca="1" si="144"/>
        <v>-227392556282.8584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-227392556282.8584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-947468984.51190984</v>
      </c>
      <c r="L3323" s="444">
        <f t="shared" ref="L3323:L3577" ca="1" si="149">I3323-J3323+K3323</f>
        <v>-228340025267.3703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-228340025267.3703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-951416771.94737637</v>
      </c>
      <c r="L3324" s="444">
        <f t="shared" ca="1" si="149"/>
        <v>-229291442039.31769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-229291442039.31769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-955381008.49715698</v>
      </c>
      <c r="L3325" s="444">
        <f t="shared" ca="1" si="149"/>
        <v>-230246823047.81485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-230246823047.81485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-959361762.69922864</v>
      </c>
      <c r="L3326" s="444">
        <f t="shared" ca="1" si="149"/>
        <v>-231206184810.51407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-231206184810.51407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-963359103.37714207</v>
      </c>
      <c r="L3327" s="444">
        <f t="shared" ca="1" si="149"/>
        <v>-232169543913.8912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-232169543913.8912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-967373099.6412133</v>
      </c>
      <c r="L3328" s="444">
        <f t="shared" ca="1" si="149"/>
        <v>-233136917013.53241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-233136917013.53241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-971403820.88971817</v>
      </c>
      <c r="L3329" s="444">
        <f t="shared" ca="1" si="149"/>
        <v>-234108320834.42212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-234108320834.42212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-975451336.81009197</v>
      </c>
      <c r="L3330" s="444">
        <f t="shared" ca="1" si="149"/>
        <v>-235083772171.23221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-235083772171.23221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-979515717.38013411</v>
      </c>
      <c r="L3331" s="444">
        <f t="shared" ca="1" si="149"/>
        <v>-236063287888.61234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-236063287888.61234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-983597032.86921799</v>
      </c>
      <c r="L3332" s="444">
        <f t="shared" ca="1" si="149"/>
        <v>-237046884921.48157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-237046884921.48157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-987695353.83950651</v>
      </c>
      <c r="L3333" s="444">
        <f t="shared" ca="1" si="149"/>
        <v>-238034580275.32108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-238034580275.32108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-991810751.14717114</v>
      </c>
      <c r="L3334" s="444">
        <f t="shared" ca="1" si="149"/>
        <v>-239026391026.46826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-239026391026.46826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-995943295.9436177</v>
      </c>
      <c r="L3335" s="444">
        <f t="shared" ca="1" si="149"/>
        <v>-240022334322.41187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-240022334322.41187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-1000093059.6767161</v>
      </c>
      <c r="L3336" s="444">
        <f t="shared" ca="1" si="149"/>
        <v>-241022427382.08859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-241022427382.08859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-1004260114.0920359</v>
      </c>
      <c r="L3337" s="444">
        <f t="shared" ca="1" si="149"/>
        <v>-242026687496.18063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-242026687496.18063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-1008444531.2340858</v>
      </c>
      <c r="L3338" s="444">
        <f t="shared" ca="1" si="149"/>
        <v>-243035132027.41473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-243035132027.41473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-1012646383.4475615</v>
      </c>
      <c r="L3339" s="444">
        <f t="shared" ca="1" si="149"/>
        <v>-244047778410.8623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-244047778410.8623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-1016865743.3785928</v>
      </c>
      <c r="L3340" s="444">
        <f t="shared" ca="1" si="149"/>
        <v>-245064644154.24091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-245064644154.24091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-1021102683.9760038</v>
      </c>
      <c r="L3341" s="444">
        <f t="shared" ca="1" si="149"/>
        <v>-246085746838.21692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-246085746838.21692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-1025357278.4925705</v>
      </c>
      <c r="L3342" s="444">
        <f t="shared" ca="1" si="149"/>
        <v>-247111104116.7095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-247111104116.7095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-1029629600.4862896</v>
      </c>
      <c r="L3343" s="444">
        <f t="shared" ca="1" si="149"/>
        <v>-248140733717.1958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-248140733717.1958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-1033919723.8216493</v>
      </c>
      <c r="L3344" s="444">
        <f t="shared" ca="1" si="149"/>
        <v>-249174653441.01746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-249174653441.01746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-1038227722.6709062</v>
      </c>
      <c r="L3345" s="444">
        <f t="shared" ca="1" si="149"/>
        <v>-250212881163.68835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-250212881163.68835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-1042553671.515368</v>
      </c>
      <c r="L3346" s="444">
        <f t="shared" ca="1" si="149"/>
        <v>-251255434835.20374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-251255434835.20374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-1046897645.1466823</v>
      </c>
      <c r="L3347" s="444">
        <f t="shared" ca="1" si="149"/>
        <v>-252302332480.3504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-252302332480.3504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-1051259718.6681268</v>
      </c>
      <c r="L3348" s="444">
        <f t="shared" ca="1" si="149"/>
        <v>-253353592199.01852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-253353592199.01852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-1055639967.4959105</v>
      </c>
      <c r="L3349" s="444">
        <f t="shared" ca="1" si="149"/>
        <v>-254409232166.51443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-254409232166.51443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-1060038467.3604766</v>
      </c>
      <c r="L3350" s="444">
        <f t="shared" ca="1" si="149"/>
        <v>-255469270633.87491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-255469270633.87491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-1064455294.307812</v>
      </c>
      <c r="L3351" s="444">
        <f t="shared" ca="1" si="149"/>
        <v>-256533725928.18271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-256533725928.18271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-1068890524.7007613</v>
      </c>
      <c r="L3352" s="444">
        <f t="shared" ca="1" si="149"/>
        <v>-257602616452.88348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-257602616452.88348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-1073344235.2203479</v>
      </c>
      <c r="L3353" s="444">
        <f t="shared" ca="1" si="149"/>
        <v>-258675960688.10382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-258675960688.10382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-1077816502.867099</v>
      </c>
      <c r="L3354" s="444">
        <f t="shared" ca="1" si="149"/>
        <v>-259753777190.97092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-259753777190.97092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-1082307404.962379</v>
      </c>
      <c r="L3355" s="444">
        <f t="shared" ca="1" si="149"/>
        <v>-260836084595.93329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-260836084595.93329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-1086817019.1497221</v>
      </c>
      <c r="L3356" s="444">
        <f t="shared" ca="1" si="149"/>
        <v>-261922901615.08301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-261922901615.08301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-1091345423.3961792</v>
      </c>
      <c r="L3357" s="444">
        <f t="shared" ca="1" si="149"/>
        <v>-263014247038.47919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-263014247038.47919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-1095892695.9936631</v>
      </c>
      <c r="L3358" s="444">
        <f t="shared" ca="1" si="149"/>
        <v>-264110139734.47284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-264110139734.47284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-1100458915.5603034</v>
      </c>
      <c r="L3359" s="444">
        <f t="shared" ca="1" si="149"/>
        <v>-265210598650.03314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-265210598650.03314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-1105044161.0418048</v>
      </c>
      <c r="L3360" s="444">
        <f t="shared" ca="1" si="149"/>
        <v>-266315642811.07495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-266315642811.07495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-1109648511.7128122</v>
      </c>
      <c r="L3361" s="444">
        <f t="shared" ca="1" si="149"/>
        <v>-267425291322.78775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-267425291322.78775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-1114272047.1782823</v>
      </c>
      <c r="L3362" s="444">
        <f t="shared" ca="1" si="149"/>
        <v>-268539563369.96603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-268539563369.96603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-1118914847.3748584</v>
      </c>
      <c r="L3363" s="444">
        <f t="shared" ca="1" si="149"/>
        <v>-269658478217.34088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-269658478217.34088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-1123576992.5722537</v>
      </c>
      <c r="L3364" s="444">
        <f t="shared" ca="1" si="149"/>
        <v>-270782055209.91315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-270782055209.91315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-1128258563.3746381</v>
      </c>
      <c r="L3365" s="444">
        <f t="shared" ca="1" si="149"/>
        <v>-271910313773.28778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-271910313773.28778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-1132959640.7220323</v>
      </c>
      <c r="L3366" s="444">
        <f t="shared" ca="1" si="149"/>
        <v>-273043273414.00983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-273043273414.00983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-1137680305.8917074</v>
      </c>
      <c r="L3367" s="444">
        <f t="shared" ca="1" si="149"/>
        <v>-274180953719.90152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-274180953719.90152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-1142420640.4995894</v>
      </c>
      <c r="L3368" s="444">
        <f t="shared" ca="1" si="149"/>
        <v>-275323374360.40112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-275323374360.40112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-1147180726.5016713</v>
      </c>
      <c r="L3369" s="444">
        <f t="shared" ca="1" si="149"/>
        <v>-276470555086.90277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-276470555086.90277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-1151960646.1954281</v>
      </c>
      <c r="L3370" s="444">
        <f t="shared" ca="1" si="149"/>
        <v>-277622515733.09821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-277622515733.09821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-1156760482.2212424</v>
      </c>
      <c r="L3371" s="444">
        <f t="shared" ca="1" si="149"/>
        <v>-278779276215.31946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-278779276215.31946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-1161580317.5638311</v>
      </c>
      <c r="L3372" s="444">
        <f t="shared" ca="1" si="149"/>
        <v>-279940856532.8833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-279940856532.8833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-1166420235.5536804</v>
      </c>
      <c r="L3373" s="444">
        <f t="shared" ca="1" si="149"/>
        <v>-281107276768.43701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-281107276768.43701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-1171280319.8684876</v>
      </c>
      <c r="L3374" s="444">
        <f t="shared" ca="1" si="149"/>
        <v>-282278557088.30548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-282278557088.30548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-1176160654.5346062</v>
      </c>
      <c r="L3375" s="444">
        <f t="shared" ca="1" si="149"/>
        <v>-283454717742.84009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-283454717742.84009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-1181061323.9285004</v>
      </c>
      <c r="L3376" s="444">
        <f t="shared" ca="1" si="149"/>
        <v>-284635779066.76862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-284635779066.76862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-1185982412.7782025</v>
      </c>
      <c r="L3377" s="444">
        <f t="shared" ca="1" si="149"/>
        <v>-285821761479.54681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-285821761479.54681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-1190924006.1647785</v>
      </c>
      <c r="L3378" s="444">
        <f t="shared" ca="1" si="149"/>
        <v>-287012685485.71161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-287012685485.71161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-1195886189.5237985</v>
      </c>
      <c r="L3379" s="444">
        <f t="shared" ca="1" si="149"/>
        <v>-288208571675.23541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-288208571675.23541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-1200869048.6468141</v>
      </c>
      <c r="L3380" s="444">
        <f t="shared" ca="1" si="149"/>
        <v>-289409440723.8822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-289409440723.8822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-1205872669.6828425</v>
      </c>
      <c r="L3381" s="444">
        <f t="shared" ca="1" si="149"/>
        <v>-290615313393.56506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-290615313393.56506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-1210897139.1398544</v>
      </c>
      <c r="L3382" s="444">
        <f t="shared" ca="1" si="149"/>
        <v>-291826210532.7049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-291826210532.7049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-1215942543.8862703</v>
      </c>
      <c r="L3383" s="444">
        <f t="shared" ca="1" si="149"/>
        <v>-293042153076.59119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-293042153076.59119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-1221008971.1524632</v>
      </c>
      <c r="L3384" s="444">
        <f t="shared" ca="1" si="149"/>
        <v>-294263162047.74365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-294263162047.74365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-1226096508.5322652</v>
      </c>
      <c r="L3385" s="444">
        <f t="shared" ca="1" si="149"/>
        <v>-295489258556.27594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-295489258556.27594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-1231205243.984483</v>
      </c>
      <c r="L3386" s="444">
        <f t="shared" ca="1" si="149"/>
        <v>-296720463800.26044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-296720463800.26044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-1236335265.8344185</v>
      </c>
      <c r="L3387" s="444">
        <f t="shared" ca="1" si="149"/>
        <v>-297956799066.09485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-297956799066.09485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-1241486662.7753952</v>
      </c>
      <c r="L3388" s="444">
        <f t="shared" ca="1" si="149"/>
        <v>-299198285728.87024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-299198285728.87024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-1246659523.8702927</v>
      </c>
      <c r="L3389" s="444">
        <f t="shared" ca="1" si="149"/>
        <v>-300444945252.74054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-300444945252.74054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-1251853938.5530856</v>
      </c>
      <c r="L3390" s="444">
        <f t="shared" ca="1" si="149"/>
        <v>-301696799191.29364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-301696799191.29364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-1257069996.6303902</v>
      </c>
      <c r="L3391" s="444">
        <f t="shared" ca="1" si="149"/>
        <v>-302953869187.92401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-302953869187.92401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-1262307788.2830167</v>
      </c>
      <c r="L3392" s="444">
        <f t="shared" ca="1" si="149"/>
        <v>-304216176976.20703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-304216176976.20703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-1267567404.0675292</v>
      </c>
      <c r="L3393" s="444">
        <f t="shared" ca="1" si="149"/>
        <v>-305483744380.27454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-305483744380.27454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-1272848934.9178104</v>
      </c>
      <c r="L3394" s="444">
        <f t="shared" ca="1" si="149"/>
        <v>-306756593315.19232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-306756593315.19232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-1278152472.1466346</v>
      </c>
      <c r="L3395" s="444">
        <f t="shared" ca="1" si="149"/>
        <v>-308034745787.33893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-308034745787.33893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-1283478107.4472456</v>
      </c>
      <c r="L3396" s="444">
        <f t="shared" ca="1" si="149"/>
        <v>-309318223894.78619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-309318223894.78619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-1288825932.8949425</v>
      </c>
      <c r="L3397" s="444">
        <f t="shared" ca="1" si="149"/>
        <v>-310607049827.68115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-310607049827.68115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-1294196040.9486713</v>
      </c>
      <c r="L3398" s="444">
        <f t="shared" ca="1" si="149"/>
        <v>-311901245868.62982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-311901245868.62982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-1299588524.4526243</v>
      </c>
      <c r="L3399" s="444">
        <f t="shared" ca="1" si="149"/>
        <v>-313200834393.08246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-313200834393.08246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-1305003476.6378436</v>
      </c>
      <c r="L3400" s="444">
        <f t="shared" ca="1" si="149"/>
        <v>-314505837869.72028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-314505837869.72028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-1310440991.1238344</v>
      </c>
      <c r="L3401" s="444">
        <f t="shared" ca="1" si="149"/>
        <v>-315816278860.84412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-315816278860.84412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-1315901161.9201839</v>
      </c>
      <c r="L3402" s="444">
        <f t="shared" ca="1" si="149"/>
        <v>-317132180022.76428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-317132180022.76428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-1321384083.4281845</v>
      </c>
      <c r="L3403" s="444">
        <f t="shared" ca="1" si="149"/>
        <v>-318453564106.19244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-318453564106.19244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-1326889850.4424684</v>
      </c>
      <c r="L3404" s="444">
        <f t="shared" ca="1" si="149"/>
        <v>-319780453956.63489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-319780453956.63489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-1332418558.1526453</v>
      </c>
      <c r="L3405" s="444">
        <f t="shared" ca="1" si="149"/>
        <v>-321112872514.78754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-321112872514.78754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-1337970302.144948</v>
      </c>
      <c r="L3406" s="444">
        <f t="shared" ca="1" si="149"/>
        <v>-322450842816.9325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-322450842816.9325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-1343545178.4038854</v>
      </c>
      <c r="L3407" s="444">
        <f t="shared" ca="1" si="149"/>
        <v>-323794387995.33636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-323794387995.33636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-1349143283.3139014</v>
      </c>
      <c r="L3408" s="444">
        <f t="shared" ca="1" si="149"/>
        <v>-325143531278.65027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-325143531278.65027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-1354764713.6610427</v>
      </c>
      <c r="L3409" s="444">
        <f t="shared" ca="1" si="149"/>
        <v>-326498295992.31134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-326498295992.31134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-1360409566.6346307</v>
      </c>
      <c r="L3410" s="444">
        <f t="shared" ca="1" si="149"/>
        <v>-327858705558.94598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-327858705558.94598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-1366077939.8289416</v>
      </c>
      <c r="L3411" s="444">
        <f t="shared" ca="1" si="149"/>
        <v>-329224783498.7749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-329224783498.7749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-1371769931.2448955</v>
      </c>
      <c r="L3412" s="444">
        <f t="shared" ca="1" si="149"/>
        <v>-330596553430.01978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-330596553430.01978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-1377485639.291749</v>
      </c>
      <c r="L3413" s="444">
        <f t="shared" ca="1" si="149"/>
        <v>-331974039069.31152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-331974039069.31152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-1383225162.7887981</v>
      </c>
      <c r="L3414" s="444">
        <f t="shared" ca="1" si="149"/>
        <v>-333357264232.10034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-333357264232.10034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-1388988600.9670846</v>
      </c>
      <c r="L3415" s="444">
        <f t="shared" ca="1" si="149"/>
        <v>-334746252833.06744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-334746252833.06744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-1394776053.4711144</v>
      </c>
      <c r="L3416" s="444">
        <f t="shared" ca="1" si="149"/>
        <v>-336141028886.53857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-336141028886.53857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-1400587620.3605773</v>
      </c>
      <c r="L3417" s="444">
        <f t="shared" ca="1" si="149"/>
        <v>-337541616506.89917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-337541616506.89917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-1406423402.1120799</v>
      </c>
      <c r="L3418" s="444">
        <f t="shared" ca="1" si="149"/>
        <v>-338948039909.01123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-338948039909.01123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-1412283499.6208801</v>
      </c>
      <c r="L3419" s="444">
        <f t="shared" ca="1" si="149"/>
        <v>-340360323408.63208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-340360323408.63208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-1418168014.2026336</v>
      </c>
      <c r="L3420" s="444">
        <f t="shared" ca="1" si="149"/>
        <v>-341778491422.83472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-341778491422.83472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-1424077047.5951447</v>
      </c>
      <c r="L3421" s="444">
        <f t="shared" ca="1" si="149"/>
        <v>-343202568470.42987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-343202568470.42987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-1430010701.9601245</v>
      </c>
      <c r="L3422" s="444">
        <f t="shared" ca="1" si="149"/>
        <v>-344632579172.39001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-344632579172.39001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-1435969079.8849583</v>
      </c>
      <c r="L3423" s="444">
        <f t="shared" ca="1" si="149"/>
        <v>-346068548252.27496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-346068548252.27496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-1441952284.384479</v>
      </c>
      <c r="L3424" s="444">
        <f t="shared" ca="1" si="149"/>
        <v>-347510500536.65942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-347510500536.65942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-1447960418.9027476</v>
      </c>
      <c r="L3425" s="444">
        <f t="shared" ca="1" si="149"/>
        <v>-348958460955.56219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-348958460955.56219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-1453993587.3148425</v>
      </c>
      <c r="L3426" s="444">
        <f t="shared" ca="1" si="149"/>
        <v>-350412454542.87701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-350412454542.87701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-1460051893.9286542</v>
      </c>
      <c r="L3427" s="444">
        <f t="shared" ca="1" si="149"/>
        <v>-351872506436.80566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-351872506436.80566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-1466135443.4866903</v>
      </c>
      <c r="L3428" s="444">
        <f t="shared" ca="1" si="149"/>
        <v>-353338641880.29236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-353338641880.29236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-1472244341.1678848</v>
      </c>
      <c r="L3429" s="444">
        <f t="shared" ca="1" si="149"/>
        <v>-354810886221.46027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-354810886221.46027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-1478378692.5894177</v>
      </c>
      <c r="L3430" s="444">
        <f t="shared" ca="1" si="149"/>
        <v>-356289264914.04968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-356289264914.04968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-1484538603.8085403</v>
      </c>
      <c r="L3431" s="444">
        <f t="shared" ca="1" si="149"/>
        <v>-357773803517.85822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-357773803517.85822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-1490724181.3244092</v>
      </c>
      <c r="L3432" s="444">
        <f t="shared" ca="1" si="149"/>
        <v>-359264527699.18262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-359264527699.18262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-1496935532.0799274</v>
      </c>
      <c r="L3433" s="444">
        <f t="shared" ca="1" si="149"/>
        <v>-360761463231.26257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-360761463231.26257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-1503172763.463594</v>
      </c>
      <c r="L3434" s="444">
        <f t="shared" ca="1" si="149"/>
        <v>-362264635994.7262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-362264635994.7262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-1509435983.3113592</v>
      </c>
      <c r="L3435" s="444">
        <f t="shared" ca="1" si="149"/>
        <v>-363774071978.03754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-363774071978.03754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-1515725299.9084897</v>
      </c>
      <c r="L3436" s="444">
        <f t="shared" ca="1" si="149"/>
        <v>-365289797277.94604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-365289797277.94604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-1522040821.9914417</v>
      </c>
      <c r="L3437" s="444">
        <f t="shared" ca="1" si="149"/>
        <v>-366811838099.9375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-366811838099.9375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-1528382658.7497396</v>
      </c>
      <c r="L3438" s="444">
        <f t="shared" ca="1" si="149"/>
        <v>-368340220758.68726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-368340220758.68726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-1534750919.8278635</v>
      </c>
      <c r="L3439" s="444">
        <f t="shared" ca="1" si="149"/>
        <v>-369874971678.51514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-369874971678.51514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-1541145715.3271463</v>
      </c>
      <c r="L3440" s="444">
        <f t="shared" ca="1" si="149"/>
        <v>-371416117393.84229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-371416117393.84229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-1547567155.8076761</v>
      </c>
      <c r="L3441" s="444">
        <f t="shared" ca="1" si="149"/>
        <v>-372963684549.64996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-372963684549.64996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-1554015352.2902081</v>
      </c>
      <c r="L3442" s="444">
        <f t="shared" ca="1" si="149"/>
        <v>-374517699901.94019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-374517699901.94019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-1560490416.2580841</v>
      </c>
      <c r="L3443" s="444">
        <f t="shared" ca="1" si="149"/>
        <v>-376078190318.19824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-376078190318.19824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-1566992459.6591594</v>
      </c>
      <c r="L3444" s="444">
        <f t="shared" ca="1" si="149"/>
        <v>-377645182777.85742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-377645182777.85742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-1573521594.9077392</v>
      </c>
      <c r="L3445" s="444">
        <f t="shared" ca="1" si="149"/>
        <v>-379218704372.76514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-379218704372.76514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-1580077934.8865213</v>
      </c>
      <c r="L3446" s="444">
        <f t="shared" ca="1" si="149"/>
        <v>-380798782307.65167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-380798782307.65167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-1586661592.9485486</v>
      </c>
      <c r="L3447" s="444">
        <f t="shared" ca="1" si="149"/>
        <v>-382385443900.60022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-382385443900.60022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-1593272682.9191675</v>
      </c>
      <c r="L3448" s="444">
        <f t="shared" ca="1" si="149"/>
        <v>-383978716583.51941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-383978716583.51941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-1599911319.0979974</v>
      </c>
      <c r="L3449" s="444">
        <f t="shared" ca="1" si="149"/>
        <v>-385578627902.61743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-385578627902.61743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-1606577616.260906</v>
      </c>
      <c r="L3450" s="444">
        <f t="shared" ca="1" si="149"/>
        <v>-387185205518.87836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-387185205518.87836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-1613271689.661993</v>
      </c>
      <c r="L3451" s="444">
        <f t="shared" ca="1" si="149"/>
        <v>-388798477208.54034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-388798477208.54034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-1619993655.0355847</v>
      </c>
      <c r="L3452" s="444">
        <f t="shared" ca="1" si="149"/>
        <v>-390418470863.57593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-390418470863.57593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-1626743628.598233</v>
      </c>
      <c r="L3453" s="444">
        <f t="shared" ca="1" si="149"/>
        <v>-392045214492.17413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-392045214492.17413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-1633521727.0507255</v>
      </c>
      <c r="L3454" s="444">
        <f t="shared" ca="1" si="149"/>
        <v>-393678736219.22485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-393678736219.22485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-1640328067.5801036</v>
      </c>
      <c r="L3455" s="444">
        <f t="shared" ca="1" si="149"/>
        <v>-395319064286.80493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-395319064286.80493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-1647162767.8616872</v>
      </c>
      <c r="L3456" s="444">
        <f t="shared" ca="1" si="149"/>
        <v>-396966227054.66663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-396966227054.66663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-1654025946.061111</v>
      </c>
      <c r="L3457" s="444">
        <f t="shared" ca="1" si="149"/>
        <v>-398620253000.72772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-398620253000.72772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-1660917720.8363655</v>
      </c>
      <c r="L3458" s="444">
        <f t="shared" ca="1" si="149"/>
        <v>-400281170721.56409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-400281170721.56409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-1667838211.3398504</v>
      </c>
      <c r="L3459" s="444">
        <f t="shared" ca="1" si="149"/>
        <v>-401949008932.90393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-401949008932.90393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-1674787537.220433</v>
      </c>
      <c r="L3460" s="444">
        <f t="shared" ca="1" si="149"/>
        <v>-403623796470.12439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-403623796470.12439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-1681765818.6255183</v>
      </c>
      <c r="L3461" s="444">
        <f t="shared" ca="1" si="149"/>
        <v>-405305562288.74988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-405305562288.74988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-1688773176.2031245</v>
      </c>
      <c r="L3462" s="444">
        <f t="shared" ca="1" si="149"/>
        <v>-406994335464.953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-406994335464.953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-1695809731.1039708</v>
      </c>
      <c r="L3463" s="444">
        <f t="shared" ca="1" si="149"/>
        <v>-408690145196.05695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-408690145196.05695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-1702875604.9835706</v>
      </c>
      <c r="L3464" s="444">
        <f t="shared" ca="1" si="149"/>
        <v>-410393020801.04053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-410393020801.04053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-1709970920.0043354</v>
      </c>
      <c r="L3465" s="444">
        <f t="shared" ca="1" si="149"/>
        <v>-412102991721.04486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-412102991721.04486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-1717095798.837687</v>
      </c>
      <c r="L3466" s="444">
        <f t="shared" ca="1" si="149"/>
        <v>-413820087519.88257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-413820087519.88257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-1724250364.6661773</v>
      </c>
      <c r="L3467" s="444">
        <f t="shared" ca="1" si="149"/>
        <v>-415544337884.54877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-415544337884.54877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-1731434741.1856198</v>
      </c>
      <c r="L3468" s="444">
        <f t="shared" ca="1" si="149"/>
        <v>-417275772625.73438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-417275772625.73438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-1738649052.6072266</v>
      </c>
      <c r="L3469" s="444">
        <f t="shared" ca="1" si="149"/>
        <v>-419014421678.34161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-419014421678.34161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-1745893423.6597567</v>
      </c>
      <c r="L3470" s="444">
        <f t="shared" ca="1" si="149"/>
        <v>-420760315102.00134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-420760315102.00134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-1753167979.5916722</v>
      </c>
      <c r="L3471" s="444">
        <f t="shared" ca="1" si="149"/>
        <v>-422513483081.59302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-422513483081.59302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-1760472846.1733043</v>
      </c>
      <c r="L3472" s="444">
        <f t="shared" ca="1" si="149"/>
        <v>-424273955927.7663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-424273955927.7663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-1767808149.6990261</v>
      </c>
      <c r="L3473" s="444">
        <f t="shared" ca="1" si="149"/>
        <v>-426041764077.46533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-426041764077.46533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-1775174016.9894388</v>
      </c>
      <c r="L3474" s="444">
        <f t="shared" ca="1" si="149"/>
        <v>-427816938094.45477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-427816938094.45477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-1782570575.3935616</v>
      </c>
      <c r="L3475" s="444">
        <f t="shared" ca="1" si="149"/>
        <v>-429599508669.84833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-429599508669.84833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-1789997952.7910347</v>
      </c>
      <c r="L3476" s="444">
        <f t="shared" ca="1" si="149"/>
        <v>-431389506622.63934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-431389506622.63934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-1797456277.5943303</v>
      </c>
      <c r="L3477" s="444">
        <f t="shared" ca="1" si="149"/>
        <v>-433186962900.2337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-433186962900.2337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-1804945678.7509739</v>
      </c>
      <c r="L3478" s="444">
        <f t="shared" ca="1" si="149"/>
        <v>-434991908578.98468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-434991908578.98468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-1812466285.7457695</v>
      </c>
      <c r="L3479" s="444">
        <f t="shared" ca="1" si="149"/>
        <v>-436804374864.73047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-436804374864.73047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-1820018228.6030436</v>
      </c>
      <c r="L3480" s="444">
        <f t="shared" ca="1" si="149"/>
        <v>-438624393093.3335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-438624393093.3335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-1827601637.8888898</v>
      </c>
      <c r="L3481" s="444">
        <f t="shared" ca="1" si="149"/>
        <v>-440451994731.22241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-440451994731.22241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-1835216644.7134266</v>
      </c>
      <c r="L3482" s="444">
        <f t="shared" ca="1" si="149"/>
        <v>-442287211375.93585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-442287211375.93585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-1842863380.7330658</v>
      </c>
      <c r="L3483" s="444">
        <f t="shared" ca="1" si="149"/>
        <v>-444130074756.66895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-444130074756.66895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-1850541978.1527872</v>
      </c>
      <c r="L3484" s="444">
        <f t="shared" ca="1" si="149"/>
        <v>-445980616734.82172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-445980616734.82172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-1858252569.7284238</v>
      </c>
      <c r="L3485" s="444">
        <f t="shared" ca="1" si="149"/>
        <v>-447838869304.55011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-447838869304.55011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-1865995288.7689588</v>
      </c>
      <c r="L3486" s="444">
        <f t="shared" ca="1" si="149"/>
        <v>-449704864593.31909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-449704864593.31909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-1873770269.1388295</v>
      </c>
      <c r="L3487" s="444">
        <f t="shared" ca="1" si="149"/>
        <v>-451578634862.45795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-451578634862.45795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-1881577645.2602415</v>
      </c>
      <c r="L3488" s="444">
        <f t="shared" ca="1" si="149"/>
        <v>-453460212507.7182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-453460212507.7182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-1889417552.1154921</v>
      </c>
      <c r="L3489" s="444">
        <f t="shared" ca="1" si="149"/>
        <v>-455349630059.83368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-455349630059.83368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-1897290125.2493069</v>
      </c>
      <c r="L3490" s="444">
        <f t="shared" ca="1" si="149"/>
        <v>-457246920185.08301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-457246920185.08301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-1905195500.771179</v>
      </c>
      <c r="L3491" s="444">
        <f t="shared" ca="1" si="149"/>
        <v>-459152115685.85419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-459152115685.85419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-1913133815.3577259</v>
      </c>
      <c r="L3492" s="444">
        <f t="shared" ca="1" si="149"/>
        <v>-461065249501.21191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-461065249501.21191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-1921105206.2550497</v>
      </c>
      <c r="L3493" s="444">
        <f t="shared" ca="1" si="149"/>
        <v>-462986354707.46698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-462986354707.46698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-1929109811.2811124</v>
      </c>
      <c r="L3494" s="444">
        <f t="shared" ca="1" si="149"/>
        <v>-464915464518.74811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-464915464518.74811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-1937147768.8281171</v>
      </c>
      <c r="L3495" s="444">
        <f t="shared" ca="1" si="149"/>
        <v>-466852612287.57623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-466852612287.57623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-1945219217.8649008</v>
      </c>
      <c r="L3496" s="444">
        <f t="shared" ca="1" si="149"/>
        <v>-468797831505.44116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-468797831505.44116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-1953324297.9393382</v>
      </c>
      <c r="L3497" s="444">
        <f t="shared" ca="1" si="149"/>
        <v>-470751155803.38049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-470751155803.38049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-1961463149.1807518</v>
      </c>
      <c r="L3498" s="444">
        <f t="shared" ca="1" si="149"/>
        <v>-472712618952.56122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-472712618952.56122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-1969635912.3023384</v>
      </c>
      <c r="L3499" s="444">
        <f t="shared" ca="1" si="149"/>
        <v>-474682254864.86359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-474682254864.86359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-1977842728.6035984</v>
      </c>
      <c r="L3500" s="444">
        <f t="shared" ca="1" si="149"/>
        <v>-476660097593.46716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-476660097593.46716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-1986083739.9727798</v>
      </c>
      <c r="L3501" s="444">
        <f t="shared" ca="1" si="149"/>
        <v>-478646181333.43994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-478646181333.43994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-1994359088.889333</v>
      </c>
      <c r="L3502" s="444">
        <f t="shared" ca="1" si="149"/>
        <v>-480640540422.32928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-480640540422.32928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-2002668918.4263723</v>
      </c>
      <c r="L3503" s="444">
        <f t="shared" ca="1" si="149"/>
        <v>-482643209340.75568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-482643209340.75568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-2011013372.2531488</v>
      </c>
      <c r="L3504" s="444">
        <f t="shared" ca="1" si="149"/>
        <v>-484654222713.00885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-484654222713.00885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-2019392594.637537</v>
      </c>
      <c r="L3505" s="444">
        <f t="shared" ca="1" si="149"/>
        <v>-486673615307.64636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-486673615307.64636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-2027806730.4485261</v>
      </c>
      <c r="L3506" s="444">
        <f t="shared" ca="1" si="149"/>
        <v>-488701422038.09491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-488701422038.09491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-2036255925.1587291</v>
      </c>
      <c r="L3507" s="444">
        <f t="shared" ca="1" si="149"/>
        <v>-490737677963.25366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-490737677963.25366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-2044740324.84689</v>
      </c>
      <c r="L3508" s="444">
        <f t="shared" ca="1" si="149"/>
        <v>-492782418288.10052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-492782418288.10052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-2053260076.2004187</v>
      </c>
      <c r="L3509" s="444">
        <f t="shared" ca="1" si="149"/>
        <v>-494835678364.30096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-494835678364.30096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-2061815326.5179207</v>
      </c>
      <c r="L3510" s="444">
        <f t="shared" ca="1" si="149"/>
        <v>-496897493690.81891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-496897493690.81891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-2070406223.7117453</v>
      </c>
      <c r="L3511" s="444">
        <f t="shared" ca="1" si="149"/>
        <v>-498967899914.53064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-498967899914.53064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-2079032916.3105445</v>
      </c>
      <c r="L3512" s="444">
        <f t="shared" ca="1" si="149"/>
        <v>-501046932830.84119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-501046932830.84119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-2087695553.4618385</v>
      </c>
      <c r="L3513" s="444">
        <f t="shared" ca="1" si="149"/>
        <v>-503134628384.30304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-503134628384.30304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-2096394284.9345958</v>
      </c>
      <c r="L3514" s="444">
        <f t="shared" ca="1" si="149"/>
        <v>-505231022669.23761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-505231022669.23761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-2105129261.1218233</v>
      </c>
      <c r="L3515" s="444">
        <f t="shared" ca="1" si="149"/>
        <v>-507336151930.35944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-507336151930.35944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-2113900633.0431643</v>
      </c>
      <c r="L3516" s="444">
        <f t="shared" ca="1" si="149"/>
        <v>-509450052563.40259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-509450052563.40259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-2122708552.3475108</v>
      </c>
      <c r="L3517" s="444">
        <f t="shared" ca="1" si="149"/>
        <v>-511572761115.75012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-511572761115.75012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-2131553171.3156254</v>
      </c>
      <c r="L3518" s="444">
        <f t="shared" ca="1" si="149"/>
        <v>-513704314287.06573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-513704314287.06573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-2140434642.8627737</v>
      </c>
      <c r="L3519" s="444">
        <f t="shared" ca="1" si="149"/>
        <v>-515844748929.92853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-515844748929.92853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-2149353120.541369</v>
      </c>
      <c r="L3520" s="444">
        <f t="shared" ca="1" si="149"/>
        <v>-517994102050.46991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-517994102050.46991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-2158308758.5436244</v>
      </c>
      <c r="L3521" s="444">
        <f t="shared" ca="1" si="149"/>
        <v>-520152410809.01355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-520152410809.01355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-2167301711.7042232</v>
      </c>
      <c r="L3522" s="444">
        <f t="shared" ca="1" si="149"/>
        <v>-522319712520.71777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-522319712520.71777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-2176332135.5029907</v>
      </c>
      <c r="L3523" s="444">
        <f t="shared" ca="1" si="149"/>
        <v>-524496044656.22076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-524496044656.22076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-2185400186.0675864</v>
      </c>
      <c r="L3524" s="444">
        <f t="shared" ca="1" si="149"/>
        <v>-526681444842.28833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-526681444842.28833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-2194506020.1762009</v>
      </c>
      <c r="L3525" s="444">
        <f t="shared" ca="1" si="149"/>
        <v>-528875950862.46454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-528875950862.46454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-2203649795.2602687</v>
      </c>
      <c r="L3526" s="444">
        <f t="shared" ca="1" si="149"/>
        <v>-531079600657.72479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-531079600657.72479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-2212831669.4071865</v>
      </c>
      <c r="L3527" s="444">
        <f t="shared" ca="1" si="149"/>
        <v>-533292432327.13196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-533292432327.13196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-2222051801.36305</v>
      </c>
      <c r="L3528" s="444">
        <f t="shared" ca="1" si="149"/>
        <v>-535514484128.495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-535514484128.495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-2231310350.5353956</v>
      </c>
      <c r="L3529" s="444">
        <f t="shared" ca="1" si="149"/>
        <v>-537745794479.0304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-537745794479.0304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-2240607476.9959598</v>
      </c>
      <c r="L3530" s="444">
        <f t="shared" ca="1" si="149"/>
        <v>-539986401956.02637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-539986401956.02637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-2249943341.4834433</v>
      </c>
      <c r="L3531" s="444">
        <f t="shared" ca="1" si="149"/>
        <v>-542236345297.50983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-542236345297.50983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-2259318105.406291</v>
      </c>
      <c r="L3532" s="444">
        <f t="shared" ca="1" si="149"/>
        <v>-544495663402.91614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-544495663402.91614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-2268731930.8454838</v>
      </c>
      <c r="L3533" s="444">
        <f t="shared" ca="1" si="149"/>
        <v>-546764395333.7616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-546764395333.7616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-2278184980.5573401</v>
      </c>
      <c r="L3534" s="444">
        <f t="shared" ca="1" si="149"/>
        <v>-549042580314.31891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-549042580314.31891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-2287677417.9763288</v>
      </c>
      <c r="L3535" s="444">
        <f t="shared" ca="1" si="149"/>
        <v>-551330257732.29529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-551330257732.29529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-2297209407.2178969</v>
      </c>
      <c r="L3536" s="444">
        <f t="shared" ca="1" si="149"/>
        <v>-553627467139.51318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-553627467139.51318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-2306781113.081305</v>
      </c>
      <c r="L3537" s="444">
        <f t="shared" ca="1" si="149"/>
        <v>-555934248252.59448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-555934248252.59448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-2316392701.0524769</v>
      </c>
      <c r="L3538" s="444">
        <f t="shared" ca="1" si="149"/>
        <v>-558250640953.64697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-558250640953.64697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-2326044337.3068624</v>
      </c>
      <c r="L3539" s="444">
        <f t="shared" ca="1" si="149"/>
        <v>-560576685290.95386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-560576685290.95386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-2335736188.7123079</v>
      </c>
      <c r="L3540" s="444">
        <f t="shared" ca="1" si="149"/>
        <v>-562912421479.66614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-562912421479.66614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-2345468422.8319421</v>
      </c>
      <c r="L3541" s="444">
        <f t="shared" ca="1" si="149"/>
        <v>-565257889902.49805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-565257889902.49805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-2355241207.9270754</v>
      </c>
      <c r="L3542" s="444">
        <f t="shared" ca="1" si="149"/>
        <v>-567613131110.42517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-567613131110.42517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-2365054712.9601049</v>
      </c>
      <c r="L3543" s="444">
        <f t="shared" ca="1" si="149"/>
        <v>-569978185823.38525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-569978185823.38525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-2374909107.5974383</v>
      </c>
      <c r="L3544" s="444">
        <f t="shared" ca="1" si="149"/>
        <v>-572353094930.98267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-572353094930.98267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-2384804562.2124276</v>
      </c>
      <c r="L3545" s="444">
        <f t="shared" ca="1" si="149"/>
        <v>-574737899493.19507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-574737899493.19507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-2394741247.8883128</v>
      </c>
      <c r="L3546" s="444">
        <f t="shared" ca="1" si="149"/>
        <v>-577132640741.08337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-577132640741.08337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-2404719336.4211807</v>
      </c>
      <c r="L3547" s="444">
        <f t="shared" ca="1" si="149"/>
        <v>-579537360077.50452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-579537360077.50452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-2414739000.3229356</v>
      </c>
      <c r="L3548" s="444">
        <f t="shared" ca="1" si="149"/>
        <v>-581952099077.82739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-581952099077.82739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-2424800412.8242807</v>
      </c>
      <c r="L3549" s="444">
        <f t="shared" ca="1" si="149"/>
        <v>-584376899490.65173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-584376899490.65173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-2434903747.8777156</v>
      </c>
      <c r="L3550" s="444">
        <f t="shared" ca="1" si="149"/>
        <v>-586811803238.52942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-586811803238.52942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-2445049180.1605392</v>
      </c>
      <c r="L3551" s="444">
        <f t="shared" ca="1" si="149"/>
        <v>-589256852418.68994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-589256852418.68994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-2455236885.0778747</v>
      </c>
      <c r="L3552" s="444">
        <f t="shared" ca="1" si="149"/>
        <v>-591712089303.76782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-591712089303.76782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-2465467038.7656994</v>
      </c>
      <c r="L3553" s="444">
        <f t="shared" ca="1" si="149"/>
        <v>-594177556342.53357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-594177556342.53357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-2475739818.0938897</v>
      </c>
      <c r="L3554" s="444">
        <f t="shared" ca="1" si="149"/>
        <v>-596653296160.62744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-596653296160.62744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-2486055400.669281</v>
      </c>
      <c r="L3555" s="444">
        <f t="shared" ca="1" si="149"/>
        <v>-599139351561.29675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-599139351561.29675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-2496413964.8387365</v>
      </c>
      <c r="L3556" s="444">
        <f t="shared" ca="1" si="149"/>
        <v>-601635765526.1355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-601635765526.1355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-2506815689.6922312</v>
      </c>
      <c r="L3557" s="444">
        <f t="shared" ca="1" si="149"/>
        <v>-604142581215.82776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-604142581215.82776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-2517260755.065949</v>
      </c>
      <c r="L3558" s="444">
        <f t="shared" ca="1" si="149"/>
        <v>-606659841970.89368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-606659841970.89368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-2527749341.5453901</v>
      </c>
      <c r="L3559" s="444">
        <f t="shared" ca="1" si="149"/>
        <v>-609187591312.43909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-609187591312.43909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-2538281630.4684963</v>
      </c>
      <c r="L3560" s="444">
        <f t="shared" ca="1" si="149"/>
        <v>-611725872942.90759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-611725872942.90759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-2548857803.9287815</v>
      </c>
      <c r="L3561" s="444">
        <f t="shared" ca="1" si="149"/>
        <v>-614274730746.83643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-614274730746.83643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-2559478044.7784853</v>
      </c>
      <c r="L3562" s="444">
        <f t="shared" ca="1" si="149"/>
        <v>-616834208791.61487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-616834208791.61487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-2570142536.6317286</v>
      </c>
      <c r="L3563" s="444">
        <f t="shared" ca="1" si="149"/>
        <v>-619404351328.24658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-619404351328.24658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-2580851463.8676939</v>
      </c>
      <c r="L3564" s="444">
        <f t="shared" ca="1" si="149"/>
        <v>-621985202792.11426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-621985202792.11426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-2591605011.6338096</v>
      </c>
      <c r="L3565" s="444">
        <f t="shared" ca="1" si="149"/>
        <v>-624576807803.74805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-624576807803.74805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-2602403365.8489504</v>
      </c>
      <c r="L3566" s="444">
        <f t="shared" ca="1" si="149"/>
        <v>-627179211169.59705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-627179211169.59705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-2613246713.2066545</v>
      </c>
      <c r="L3567" s="444">
        <f t="shared" ca="1" si="149"/>
        <v>-629792457882.80371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-629792457882.80371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-2624135241.1783485</v>
      </c>
      <c r="L3568" s="444">
        <f t="shared" ca="1" si="149"/>
        <v>-632416593123.98206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-632416593123.98206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-2635069138.016592</v>
      </c>
      <c r="L3569" s="444">
        <f t="shared" ca="1" si="149"/>
        <v>-635051662261.99866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-635051662261.99866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-2646048592.7583275</v>
      </c>
      <c r="L3570" s="444">
        <f t="shared" ca="1" si="149"/>
        <v>-637697710854.75696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-637697710854.75696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-2657073795.2281542</v>
      </c>
      <c r="L3571" s="444">
        <f t="shared" ca="1" si="149"/>
        <v>-640354784649.98511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-640354784649.98511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-2668144936.0416045</v>
      </c>
      <c r="L3572" s="444">
        <f t="shared" ca="1" si="149"/>
        <v>-643022929586.02673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-643022929586.02673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-2679262206.6084447</v>
      </c>
      <c r="L3573" s="444">
        <f t="shared" ca="1" si="149"/>
        <v>-645702191792.63513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-645702191792.63513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-2690425799.1359797</v>
      </c>
      <c r="L3574" s="444">
        <f t="shared" ca="1" si="149"/>
        <v>-648392617591.77112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-648392617591.77112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-2701635906.6323795</v>
      </c>
      <c r="L3575" s="444">
        <f t="shared" ca="1" si="149"/>
        <v>-651094253498.40344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-651094253498.40344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-2712892722.9100142</v>
      </c>
      <c r="L3576" s="444">
        <f t="shared" ca="1" si="149"/>
        <v>-653807146221.31348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-653807146221.31348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-2724196442.5888062</v>
      </c>
      <c r="L3577" s="444">
        <f t="shared" ca="1" si="149"/>
        <v>-656531342663.90234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-656531342663.90234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-2735547261.0995932</v>
      </c>
      <c r="L3578" s="444">
        <f t="shared" ref="L3578:L3832" ca="1" si="154">I3578-J3578+K3578</f>
        <v>-659266889925.00195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-659266889925.00195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-2746945374.6875081</v>
      </c>
      <c r="L3579" s="444">
        <f t="shared" ca="1" si="154"/>
        <v>-662013835299.68945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-662013835299.68945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-2758390980.4153728</v>
      </c>
      <c r="L3580" s="444">
        <f t="shared" ca="1" si="154"/>
        <v>-664772226280.10486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-664772226280.10486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-2769884276.1671038</v>
      </c>
      <c r="L3581" s="444">
        <f t="shared" ca="1" si="154"/>
        <v>-667542110556.27197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-667542110556.27197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-2781425460.6511331</v>
      </c>
      <c r="L3582" s="444">
        <f t="shared" ca="1" si="154"/>
        <v>-670323536016.9231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-670323536016.9231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-2793014733.4038463</v>
      </c>
      <c r="L3583" s="444">
        <f t="shared" ca="1" si="154"/>
        <v>-673116550750.3269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-673116550750.3269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-2804652294.7930288</v>
      </c>
      <c r="L3584" s="444">
        <f t="shared" ca="1" si="154"/>
        <v>-675921203045.11987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-675921203045.11987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-2816338346.0213327</v>
      </c>
      <c r="L3585" s="444">
        <f t="shared" ca="1" si="154"/>
        <v>-678737541391.14124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-678737541391.14124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-2828073089.129755</v>
      </c>
      <c r="L3586" s="444">
        <f t="shared" ca="1" si="154"/>
        <v>-681565614480.271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-681565614480.271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-2839856727.0011292</v>
      </c>
      <c r="L3587" s="444">
        <f t="shared" ca="1" si="154"/>
        <v>-684405471207.27209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-684405471207.27209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-2851689463.3636336</v>
      </c>
      <c r="L3588" s="444">
        <f t="shared" ca="1" si="154"/>
        <v>-687257160670.63574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-687257160670.63574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-2863571502.7943153</v>
      </c>
      <c r="L3589" s="444">
        <f t="shared" ca="1" si="154"/>
        <v>-690120732173.43005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-690120732173.43005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-2875503050.7226253</v>
      </c>
      <c r="L3590" s="444">
        <f t="shared" ca="1" si="154"/>
        <v>-692996235224.15271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-692996235224.15271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-2887484313.4339695</v>
      </c>
      <c r="L3591" s="444">
        <f t="shared" ca="1" si="154"/>
        <v>-695883719537.58667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-695883719537.58667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-2899515498.073278</v>
      </c>
      <c r="L3592" s="444">
        <f t="shared" ca="1" si="154"/>
        <v>-698783235035.65991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-698783235035.65991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-2911596812.6485829</v>
      </c>
      <c r="L3593" s="444">
        <f t="shared" ca="1" si="154"/>
        <v>-701694831848.30847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-701694831848.30847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-2923728466.0346184</v>
      </c>
      <c r="L3594" s="444">
        <f t="shared" ca="1" si="154"/>
        <v>-704618560314.34314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-704618560314.34314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-2935910667.9764299</v>
      </c>
      <c r="L3595" s="444">
        <f t="shared" ca="1" si="154"/>
        <v>-707554470982.31958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-707554470982.31958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-2948143629.092998</v>
      </c>
      <c r="L3596" s="444">
        <f t="shared" ca="1" si="154"/>
        <v>-710502614611.4126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-710502614611.4126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-2960427560.8808856</v>
      </c>
      <c r="L3597" s="444">
        <f t="shared" ca="1" si="154"/>
        <v>-713463042172.29346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-713463042172.29346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-2972762675.7178893</v>
      </c>
      <c r="L3598" s="444">
        <f t="shared" ca="1" si="154"/>
        <v>-716435804848.01135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-716435804848.01135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-2985149186.866714</v>
      </c>
      <c r="L3599" s="444">
        <f t="shared" ca="1" si="154"/>
        <v>-719420954034.87805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-719420954034.87805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-2997587308.4786587</v>
      </c>
      <c r="L3600" s="444">
        <f t="shared" ca="1" si="154"/>
        <v>-722418541343.35669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-722418541343.35669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-3010077255.5973196</v>
      </c>
      <c r="L3601" s="444">
        <f t="shared" ca="1" si="154"/>
        <v>-725428618598.95398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-725428618598.95398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-3022619244.1623082</v>
      </c>
      <c r="L3602" s="444">
        <f t="shared" ca="1" si="154"/>
        <v>-728451237843.11633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-728451237843.11633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-3035213491.0129848</v>
      </c>
      <c r="L3603" s="444">
        <f t="shared" ca="1" si="154"/>
        <v>-731486451334.12927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-731486451334.12927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-3047860213.8922052</v>
      </c>
      <c r="L3604" s="444">
        <f t="shared" ca="1" si="154"/>
        <v>-734534311548.02148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-734534311548.02148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-3060559631.4500895</v>
      </c>
      <c r="L3605" s="444">
        <f t="shared" ca="1" si="154"/>
        <v>-737594871179.47156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-737594871179.47156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-3073311963.247798</v>
      </c>
      <c r="L3606" s="444">
        <f t="shared" ca="1" si="154"/>
        <v>-740668183142.71936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-740668183142.71936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-3086117429.7613306</v>
      </c>
      <c r="L3607" s="444">
        <f t="shared" ca="1" si="154"/>
        <v>-743754300572.48071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-743754300572.48071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-3098976252.3853364</v>
      </c>
      <c r="L3608" s="444">
        <f t="shared" ca="1" si="154"/>
        <v>-746853276824.86609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-746853276824.86609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-3111888653.4369421</v>
      </c>
      <c r="L3609" s="444">
        <f t="shared" ca="1" si="154"/>
        <v>-749965165478.30298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-749965165478.30298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-3124854856.1595955</v>
      </c>
      <c r="L3610" s="444">
        <f t="shared" ca="1" si="154"/>
        <v>-753090020334.46252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-753090020334.46252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-3137875084.7269273</v>
      </c>
      <c r="L3611" s="444">
        <f t="shared" ca="1" si="154"/>
        <v>-756227895419.18945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-756227895419.18945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-3150949564.2466226</v>
      </c>
      <c r="L3612" s="444">
        <f t="shared" ca="1" si="154"/>
        <v>-759378844983.43604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-759378844983.43604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-3164078520.7643166</v>
      </c>
      <c r="L3613" s="444">
        <f t="shared" ca="1" si="154"/>
        <v>-762542923504.20032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-762542923504.20032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-3177262181.2675014</v>
      </c>
      <c r="L3614" s="444">
        <f t="shared" ca="1" si="154"/>
        <v>-765720185685.46777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-765720185685.46777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-3190500773.6894488</v>
      </c>
      <c r="L3615" s="444">
        <f t="shared" ca="1" si="154"/>
        <v>-768910686459.15723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-768910686459.15723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-3203794526.9131551</v>
      </c>
      <c r="L3616" s="444">
        <f t="shared" ca="1" si="154"/>
        <v>-772114480986.07043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-772114480986.07043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-3217143670.7752934</v>
      </c>
      <c r="L3617" s="444">
        <f t="shared" ca="1" si="154"/>
        <v>-775331624656.8457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-775331624656.8457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-3230548436.0701904</v>
      </c>
      <c r="L3618" s="444">
        <f t="shared" ca="1" si="154"/>
        <v>-778562173092.91589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-778562173092.91589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-3244009054.5538163</v>
      </c>
      <c r="L3619" s="444">
        <f t="shared" ca="1" si="154"/>
        <v>-781806182147.46973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-781806182147.46973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-3257525758.9477906</v>
      </c>
      <c r="L3620" s="444">
        <f t="shared" ca="1" si="154"/>
        <v>-785063707906.41748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-785063707906.41748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-3271098782.9434061</v>
      </c>
      <c r="L3621" s="444">
        <f t="shared" ca="1" si="154"/>
        <v>-788334806689.36084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-788334806689.36084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-3284728361.2056704</v>
      </c>
      <c r="L3622" s="444">
        <f t="shared" ca="1" si="154"/>
        <v>-791619535050.56653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-791619535050.56653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-3298414729.3773603</v>
      </c>
      <c r="L3623" s="444">
        <f t="shared" ca="1" si="154"/>
        <v>-794917949779.94385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-794917949779.94385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-3312158124.0830994</v>
      </c>
      <c r="L3624" s="444">
        <f t="shared" ca="1" si="154"/>
        <v>-798230107904.02698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-798230107904.02698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-3325958782.9334459</v>
      </c>
      <c r="L3625" s="444">
        <f t="shared" ca="1" si="154"/>
        <v>-801556066686.96045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-801556066686.96045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-3339816944.5290017</v>
      </c>
      <c r="L3626" s="444">
        <f t="shared" ca="1" si="154"/>
        <v>-804895883631.4895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-804895883631.4895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-3353732848.4645395</v>
      </c>
      <c r="L3627" s="444">
        <f t="shared" ca="1" si="154"/>
        <v>-808249616479.9541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-808249616479.9541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-3367706735.3331423</v>
      </c>
      <c r="L3628" s="444">
        <f t="shared" ca="1" si="154"/>
        <v>-811617323215.28723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-811617323215.28723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-3381738846.7303634</v>
      </c>
      <c r="L3629" s="444">
        <f t="shared" ca="1" si="154"/>
        <v>-814999062062.01758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-814999062062.01758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-3395829425.2584066</v>
      </c>
      <c r="L3630" s="444">
        <f t="shared" ca="1" si="154"/>
        <v>-818394891487.276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-818394891487.276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-3409978714.5303168</v>
      </c>
      <c r="L3631" s="444">
        <f t="shared" ca="1" si="154"/>
        <v>-821804870201.80627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-821804870201.80627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-3424186959.1741929</v>
      </c>
      <c r="L3632" s="444">
        <f t="shared" ca="1" si="154"/>
        <v>-825229057160.98047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-825229057160.98047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-3438454404.8374186</v>
      </c>
      <c r="L3633" s="444">
        <f t="shared" ca="1" si="154"/>
        <v>-828667511565.81787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-828667511565.81787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-3452781298.190908</v>
      </c>
      <c r="L3634" s="444">
        <f t="shared" ca="1" si="154"/>
        <v>-832120292864.00879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-832120292864.00879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-3467167886.9333701</v>
      </c>
      <c r="L3635" s="444">
        <f t="shared" ca="1" si="154"/>
        <v>-835587460750.94214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-835587460750.94214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-3481614419.7955923</v>
      </c>
      <c r="L3636" s="444">
        <f t="shared" ca="1" si="154"/>
        <v>-839069075170.73767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-839069075170.73767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-3496121146.5447402</v>
      </c>
      <c r="L3637" s="444">
        <f t="shared" ca="1" si="154"/>
        <v>-842565196317.28247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-842565196317.28247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-3510688317.988677</v>
      </c>
      <c r="L3638" s="444">
        <f t="shared" ca="1" si="154"/>
        <v>-846075884635.27112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-846075884635.27112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-3525316185.9802961</v>
      </c>
      <c r="L3639" s="444">
        <f t="shared" ca="1" si="154"/>
        <v>-849601200821.25146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-849601200821.25146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-3540005003.4218812</v>
      </c>
      <c r="L3640" s="444">
        <f t="shared" ca="1" si="154"/>
        <v>-853141205824.67334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-853141205824.67334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-3554755024.2694721</v>
      </c>
      <c r="L3641" s="444">
        <f t="shared" ca="1" si="154"/>
        <v>-856695960848.94287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-856695960848.94287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-3569566503.5372624</v>
      </c>
      <c r="L3642" s="444">
        <f t="shared" ca="1" si="154"/>
        <v>-860265527352.4801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-860265527352.4801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-3584439697.302001</v>
      </c>
      <c r="L3643" s="444">
        <f t="shared" ca="1" si="154"/>
        <v>-863849967049.7821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-863849967049.7821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-3599374862.7074246</v>
      </c>
      <c r="L3644" s="444">
        <f t="shared" ca="1" si="154"/>
        <v>-867449341912.4895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-867449341912.4895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-3614372257.9687061</v>
      </c>
      <c r="L3645" s="444">
        <f t="shared" ca="1" si="154"/>
        <v>-871063714170.45825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-871063714170.45825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-3629432142.3769093</v>
      </c>
      <c r="L3646" s="444">
        <f t="shared" ca="1" si="154"/>
        <v>-874693146312.83521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-874693146312.83521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-3644554776.3034797</v>
      </c>
      <c r="L3647" s="444">
        <f t="shared" ca="1" si="154"/>
        <v>-878337701089.13867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-878337701089.13867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-3659740421.2047439</v>
      </c>
      <c r="L3648" s="444">
        <f t="shared" ca="1" si="154"/>
        <v>-881997441510.34338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-881997441510.34338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-3674989339.6264305</v>
      </c>
      <c r="L3649" s="444">
        <f t="shared" ca="1" si="154"/>
        <v>-885672430849.96985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-885672430849.96985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-3690301795.2082081</v>
      </c>
      <c r="L3650" s="444">
        <f t="shared" ca="1" si="154"/>
        <v>-889362732645.1781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-889362732645.1781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-3705678052.688242</v>
      </c>
      <c r="L3651" s="444">
        <f t="shared" ca="1" si="154"/>
        <v>-893068410697.86633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-893068410697.86633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-3721118377.9077759</v>
      </c>
      <c r="L3652" s="444">
        <f t="shared" ca="1" si="154"/>
        <v>-896789529075.77417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-896789529075.77417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-3736623037.8157258</v>
      </c>
      <c r="L3653" s="444">
        <f t="shared" ca="1" si="154"/>
        <v>-900526152113.58984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-900526152113.58984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-3752192300.4732909</v>
      </c>
      <c r="L3654" s="444">
        <f t="shared" ca="1" si="154"/>
        <v>-904278344414.06311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-904278344414.06311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-3767826435.0585961</v>
      </c>
      <c r="L3655" s="444">
        <f t="shared" ca="1" si="154"/>
        <v>-908046170849.1217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-908046170849.1217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-3783525711.8713403</v>
      </c>
      <c r="L3656" s="444">
        <f t="shared" ca="1" si="154"/>
        <v>-911829696560.99304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-911829696560.99304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-3799290402.3374715</v>
      </c>
      <c r="L3657" s="444">
        <f t="shared" ca="1" si="154"/>
        <v>-915628986963.33057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-915628986963.33057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-3815120779.0138774</v>
      </c>
      <c r="L3658" s="444">
        <f t="shared" ca="1" si="154"/>
        <v>-919444107742.34448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-919444107742.34448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-3831017115.593102</v>
      </c>
      <c r="L3659" s="444">
        <f t="shared" ca="1" si="154"/>
        <v>-923275124857.93762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-923275124857.93762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-3846979686.9080734</v>
      </c>
      <c r="L3660" s="444">
        <f t="shared" ca="1" si="154"/>
        <v>-927122104544.8457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-927122104544.8457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-3863008768.9368577</v>
      </c>
      <c r="L3661" s="444">
        <f t="shared" ca="1" si="154"/>
        <v>-930985113313.78259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-930985113313.78259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-3879104638.8074274</v>
      </c>
      <c r="L3662" s="444">
        <f t="shared" ca="1" si="154"/>
        <v>-934864217952.58997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-934864217952.58997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-3895267574.8024588</v>
      </c>
      <c r="L3663" s="444">
        <f t="shared" ca="1" si="154"/>
        <v>-938759485527.39246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-938759485527.39246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-3911497856.3641357</v>
      </c>
      <c r="L3664" s="444">
        <f t="shared" ca="1" si="154"/>
        <v>-942670983383.75659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-942670983383.75659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-3927795764.0989857</v>
      </c>
      <c r="L3665" s="444">
        <f t="shared" ca="1" si="154"/>
        <v>-946598779147.85559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-946598779147.85559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-3944161579.7827315</v>
      </c>
      <c r="L3666" s="444">
        <f t="shared" ca="1" si="154"/>
        <v>-950542940727.63831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-950542940727.63831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-3960595586.3651595</v>
      </c>
      <c r="L3667" s="444">
        <f t="shared" ca="1" si="154"/>
        <v>-954503536314.00342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-954503536314.00342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-3977098067.9750137</v>
      </c>
      <c r="L3668" s="444">
        <f t="shared" ca="1" si="154"/>
        <v>-958480634381.97839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-958480634381.97839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-3993669309.9249096</v>
      </c>
      <c r="L3669" s="444">
        <f t="shared" ca="1" si="154"/>
        <v>-962474303691.90332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-962474303691.90332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-4010309598.7162642</v>
      </c>
      <c r="L3670" s="444">
        <f t="shared" ca="1" si="154"/>
        <v>-966484613290.61963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-966484613290.61963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-4027019222.0442486</v>
      </c>
      <c r="L3671" s="444">
        <f t="shared" ca="1" si="154"/>
        <v>-970511632512.66382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-970511632512.66382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-4043798468.8027658</v>
      </c>
      <c r="L3672" s="444">
        <f t="shared" ca="1" si="154"/>
        <v>-974555430981.46655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-974555430981.46655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-4060647629.0894446</v>
      </c>
      <c r="L3673" s="444">
        <f t="shared" ca="1" si="154"/>
        <v>-978616078610.55603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-978616078610.55603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-4077566994.21065</v>
      </c>
      <c r="L3674" s="444">
        <f t="shared" ca="1" si="154"/>
        <v>-982693645604.76672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-982693645604.76672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-4094556856.6865277</v>
      </c>
      <c r="L3675" s="444">
        <f t="shared" ca="1" si="154"/>
        <v>-986788202461.45325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-986788202461.45325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-4111617510.2560544</v>
      </c>
      <c r="L3676" s="444">
        <f t="shared" ca="1" si="154"/>
        <v>-990899819971.70935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-990899819971.70935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-4128749249.882122</v>
      </c>
      <c r="L3677" s="444">
        <f t="shared" ca="1" si="154"/>
        <v>-995028569221.59143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-995028569221.59143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-4145952371.7566309</v>
      </c>
      <c r="L3678" s="444">
        <f t="shared" ca="1" si="154"/>
        <v>-999174521593.34802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-999174521593.34802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-4163227173.3056169</v>
      </c>
      <c r="L3679" s="444">
        <f t="shared" ca="1" si="154"/>
        <v>-1003337748766.6537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-1003337748766.6537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-4180573953.1943903</v>
      </c>
      <c r="L3680" s="444">
        <f t="shared" ca="1" si="154"/>
        <v>-1007518322719.848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-1007518322719.848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-4197993011.3327007</v>
      </c>
      <c r="L3681" s="444">
        <f t="shared" ca="1" si="154"/>
        <v>-1011716315731.1807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-1011716315731.1807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-4215484648.87992</v>
      </c>
      <c r="L3682" s="444">
        <f t="shared" ca="1" si="154"/>
        <v>-1015931800380.0605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-1015931800380.0605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-4233049168.2502522</v>
      </c>
      <c r="L3683" s="444">
        <f t="shared" ca="1" si="154"/>
        <v>-1020164849548.3108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-1020164849548.3108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-4250686873.1179614</v>
      </c>
      <c r="L3684" s="444">
        <f t="shared" ca="1" si="154"/>
        <v>-1024415536421.4287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-1024415536421.4287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-4268398068.4226193</v>
      </c>
      <c r="L3685" s="444">
        <f t="shared" ca="1" si="154"/>
        <v>-1028683934489.8513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-1028683934489.8513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-4286183060.3743806</v>
      </c>
      <c r="L3686" s="444">
        <f t="shared" ca="1" si="154"/>
        <v>-1032970117550.2257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-1032970117550.2257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-4304042156.4592743</v>
      </c>
      <c r="L3687" s="444">
        <f t="shared" ca="1" si="154"/>
        <v>-1037274159706.6849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-1037274159706.6849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-4321975665.444521</v>
      </c>
      <c r="L3688" s="444">
        <f t="shared" ca="1" si="154"/>
        <v>-1041596135372.1295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-1041596135372.1295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-4339983897.383873</v>
      </c>
      <c r="L3689" s="444">
        <f t="shared" ca="1" si="154"/>
        <v>-1045936119269.5134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-1045936119269.5134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-4358067163.6229734</v>
      </c>
      <c r="L3690" s="444">
        <f t="shared" ca="1" si="154"/>
        <v>-1050294186433.1364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-1050294186433.1364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-4376225776.8047352</v>
      </c>
      <c r="L3691" s="444">
        <f t="shared" ca="1" si="154"/>
        <v>-1054670412209.941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-1054670412209.941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-4394460050.874754</v>
      </c>
      <c r="L3692" s="444">
        <f t="shared" ca="1" si="154"/>
        <v>-1059064872260.8158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-1059064872260.8158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-4412770301.0867319</v>
      </c>
      <c r="L3693" s="444">
        <f t="shared" ca="1" si="154"/>
        <v>-1063477642561.9026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-1063477642561.9026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-4431156844.0079269</v>
      </c>
      <c r="L3694" s="444">
        <f t="shared" ca="1" si="154"/>
        <v>-1067908799405.9105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-1067908799405.9105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-4449619997.5246267</v>
      </c>
      <c r="L3695" s="444">
        <f t="shared" ca="1" si="154"/>
        <v>-1072358419403.4352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-1072358419403.4352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-4468160080.8476467</v>
      </c>
      <c r="L3696" s="444">
        <f t="shared" ca="1" si="154"/>
        <v>-1076826579484.2828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-1076826579484.2828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-4486777414.5178452</v>
      </c>
      <c r="L3697" s="444">
        <f t="shared" ca="1" si="154"/>
        <v>-1081313356898.8007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-1081313356898.8007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-4505472320.4116697</v>
      </c>
      <c r="L3698" s="444">
        <f t="shared" ca="1" si="154"/>
        <v>-1085818829219.2123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-1085818829219.2123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-4524245121.7467175</v>
      </c>
      <c r="L3699" s="444">
        <f t="shared" ca="1" si="154"/>
        <v>-1090343074340.959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-1090343074340.959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-4543096143.0873289</v>
      </c>
      <c r="L3700" s="444">
        <f t="shared" ca="1" si="154"/>
        <v>-1094886170484.0463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-1094886170484.0463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-4562025710.350193</v>
      </c>
      <c r="L3701" s="444">
        <f t="shared" ca="1" si="154"/>
        <v>-1099448196194.3965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-1099448196194.3965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-4581034150.8099852</v>
      </c>
      <c r="L3702" s="444">
        <f t="shared" ca="1" si="154"/>
        <v>-1104029230345.2065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-1104029230345.2065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-4600121793.1050272</v>
      </c>
      <c r="L3703" s="444">
        <f t="shared" ca="1" si="154"/>
        <v>-1108629352138.3115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-1108629352138.3115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-4619288967.2429647</v>
      </c>
      <c r="L3704" s="444">
        <f t="shared" ca="1" si="154"/>
        <v>-1113248641105.5544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-1113248641105.5544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-4638536004.6064768</v>
      </c>
      <c r="L3705" s="444">
        <f t="shared" ca="1" si="154"/>
        <v>-1117887177110.1609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-1117887177110.1609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-4657863237.9590034</v>
      </c>
      <c r="L3706" s="444">
        <f t="shared" ca="1" si="154"/>
        <v>-1122545040348.1199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-1122545040348.1199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-4677271001.4504995</v>
      </c>
      <c r="L3707" s="444">
        <f t="shared" ca="1" si="154"/>
        <v>-1127222311349.5703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-1127222311349.5703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-4696759630.62321</v>
      </c>
      <c r="L3708" s="444">
        <f t="shared" ca="1" si="154"/>
        <v>-1131919070980.1936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-1131919070980.1936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-4716329462.4174728</v>
      </c>
      <c r="L3709" s="444">
        <f t="shared" ca="1" si="154"/>
        <v>-1136635400442.6111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-1136635400442.6111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-4735980835.1775465</v>
      </c>
      <c r="L3710" s="444">
        <f t="shared" ca="1" si="154"/>
        <v>-1141371381277.7886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-1141371381277.7886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-4755714088.6574526</v>
      </c>
      <c r="L3711" s="444">
        <f t="shared" ca="1" si="154"/>
        <v>-1146127095366.446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-1146127095366.446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-4775529564.0268583</v>
      </c>
      <c r="L3712" s="444">
        <f t="shared" ca="1" si="154"/>
        <v>-1150902624930.4729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-1150902624930.4729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-4795427603.8769703</v>
      </c>
      <c r="L3713" s="444">
        <f t="shared" ca="1" si="154"/>
        <v>-1155698052534.3499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-1155698052534.3499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-4815408552.2264576</v>
      </c>
      <c r="L3714" s="444">
        <f t="shared" ca="1" si="154"/>
        <v>-1160513461086.5764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-1160513461086.5764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-4835472754.5274019</v>
      </c>
      <c r="L3715" s="444">
        <f t="shared" ca="1" si="154"/>
        <v>-1165348933841.1038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-1165348933841.1038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-4855620557.6712656</v>
      </c>
      <c r="L3716" s="444">
        <f t="shared" ca="1" si="154"/>
        <v>-1170204554398.7751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-1170204554398.7751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-4875852309.9948959</v>
      </c>
      <c r="L3717" s="444">
        <f t="shared" ca="1" si="154"/>
        <v>-1175080406708.77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-1175080406708.77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-4896168361.2865419</v>
      </c>
      <c r="L3718" s="444">
        <f t="shared" ca="1" si="154"/>
        <v>-1179976575070.0566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-1179976575070.0566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-4916569062.7919025</v>
      </c>
      <c r="L3719" s="444">
        <f t="shared" ca="1" si="154"/>
        <v>-1184893144132.8486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-1184893144132.8486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-4937054767.2202024</v>
      </c>
      <c r="L3720" s="444">
        <f t="shared" ca="1" si="154"/>
        <v>-1189830198900.0688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-1189830198900.0688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-4957625828.7502871</v>
      </c>
      <c r="L3721" s="444">
        <f t="shared" ca="1" si="154"/>
        <v>-1194787824728.8191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-1194787824728.8191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-4978282603.036746</v>
      </c>
      <c r="L3722" s="444">
        <f t="shared" ca="1" si="154"/>
        <v>-1199766107331.856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-1199766107331.856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-4999025447.2160664</v>
      </c>
      <c r="L3723" s="444">
        <f t="shared" ca="1" si="154"/>
        <v>-1204765132779.072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-1204765132779.072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-5019854719.9127998</v>
      </c>
      <c r="L3724" s="444">
        <f t="shared" ca="1" si="154"/>
        <v>-1209784987498.9849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-1209784987498.9849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-5040770781.2457705</v>
      </c>
      <c r="L3725" s="444">
        <f t="shared" ca="1" si="154"/>
        <v>-1214825758280.2307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-1214825758280.2307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-5061773992.8342943</v>
      </c>
      <c r="L3726" s="444">
        <f t="shared" ca="1" si="154"/>
        <v>-1219887532273.0649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-1219887532273.0649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-5082864717.8044376</v>
      </c>
      <c r="L3727" s="444">
        <f t="shared" ca="1" si="154"/>
        <v>-1224970396990.8694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-1224970396990.8694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-5104043320.795289</v>
      </c>
      <c r="L3728" s="444">
        <f t="shared" ca="1" si="154"/>
        <v>-1230074440311.6648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-1230074440311.6648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-5125310167.96527</v>
      </c>
      <c r="L3729" s="444">
        <f t="shared" ca="1" si="154"/>
        <v>-1235199750479.6301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-1235199750479.6301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-5146665626.9984589</v>
      </c>
      <c r="L3730" s="444">
        <f t="shared" ca="1" si="154"/>
        <v>-1240346416106.6287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-1240346416106.6287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-5168110067.1109524</v>
      </c>
      <c r="L3731" s="444">
        <f t="shared" ca="1" si="154"/>
        <v>-1245514526173.7395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-1245514526173.7395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-5189643859.0572481</v>
      </c>
      <c r="L3732" s="444">
        <f t="shared" ca="1" si="154"/>
        <v>-1250704170032.7966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-1250704170032.7966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-5211267375.1366529</v>
      </c>
      <c r="L3733" s="444">
        <f t="shared" ca="1" si="154"/>
        <v>-1255915437407.9333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-1255915437407.9333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-5232980989.1997223</v>
      </c>
      <c r="L3734" s="444">
        <f t="shared" ca="1" si="154"/>
        <v>-1261148418397.1331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-1261148418397.1331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-5254785076.6547213</v>
      </c>
      <c r="L3735" s="444">
        <f t="shared" ca="1" si="154"/>
        <v>-1266403203473.7878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-1266403203473.7878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-5276680014.4741163</v>
      </c>
      <c r="L3736" s="444">
        <f t="shared" ca="1" si="154"/>
        <v>-1271679883488.262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-1271679883488.262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-5298666181.2010918</v>
      </c>
      <c r="L3737" s="444">
        <f t="shared" ca="1" si="154"/>
        <v>-1276978549669.4631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-1276978549669.4631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-5320743956.9560966</v>
      </c>
      <c r="L3738" s="444">
        <f t="shared" ca="1" si="154"/>
        <v>-1282299293626.4192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-1282299293626.4192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-5342913723.4434128</v>
      </c>
      <c r="L3739" s="444">
        <f t="shared" ca="1" si="154"/>
        <v>-1287642207349.8625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-1287642207349.8625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-5365175863.9577608</v>
      </c>
      <c r="L3740" s="444">
        <f t="shared" ca="1" si="154"/>
        <v>-1293007383213.8203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-1293007383213.8203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-5387530763.3909178</v>
      </c>
      <c r="L3741" s="444">
        <f t="shared" ca="1" si="154"/>
        <v>-1298394913977.2112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-1298394913977.2112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-5409978808.2383795</v>
      </c>
      <c r="L3742" s="444">
        <f t="shared" ca="1" si="154"/>
        <v>-1303804892785.4495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-1303804892785.4495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-5432520386.606039</v>
      </c>
      <c r="L3743" s="444">
        <f t="shared" ca="1" si="154"/>
        <v>-1309237413172.0554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-1309237413172.0554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-5455155888.216898</v>
      </c>
      <c r="L3744" s="444">
        <f t="shared" ca="1" si="154"/>
        <v>-1314692569060.2722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-1314692569060.2722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-5477885704.4178009</v>
      </c>
      <c r="L3745" s="444">
        <f t="shared" ca="1" si="154"/>
        <v>-1320170454764.6899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-1320170454764.6899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-5500710228.1862078</v>
      </c>
      <c r="L3746" s="444">
        <f t="shared" ca="1" si="154"/>
        <v>-1325671164992.8762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-1325671164992.8762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-5523629854.1369839</v>
      </c>
      <c r="L3747" s="444">
        <f t="shared" ca="1" si="154"/>
        <v>-1331194794847.0132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-1331194794847.0132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-5546644978.5292215</v>
      </c>
      <c r="L3748" s="444">
        <f t="shared" ca="1" si="154"/>
        <v>-1336741439825.5425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-1336741439825.5425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-5569755999.2730932</v>
      </c>
      <c r="L3749" s="444">
        <f t="shared" ca="1" si="154"/>
        <v>-1342311195824.8157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-1342311195824.8157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-5592963315.9367323</v>
      </c>
      <c r="L3750" s="444">
        <f t="shared" ca="1" si="154"/>
        <v>-1347904159140.7524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-1347904159140.7524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-5616267329.7531347</v>
      </c>
      <c r="L3751" s="444">
        <f t="shared" ca="1" si="154"/>
        <v>-1353520426470.5056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-1353520426470.5056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-5639668443.6271067</v>
      </c>
      <c r="L3752" s="444">
        <f t="shared" ca="1" si="154"/>
        <v>-1359160094914.1328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-1359160094914.1328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-5663167062.1422195</v>
      </c>
      <c r="L3753" s="444">
        <f t="shared" ca="1" si="154"/>
        <v>-1364823261976.2751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-1364823261976.2751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-5686763591.5678129</v>
      </c>
      <c r="L3754" s="444">
        <f t="shared" ca="1" si="154"/>
        <v>-1370510025567.843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-1370510025567.843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-5710458439.8660126</v>
      </c>
      <c r="L3755" s="444">
        <f t="shared" ca="1" si="154"/>
        <v>-1376220484007.709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-1376220484007.709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-5734252016.6987877</v>
      </c>
      <c r="L3756" s="444">
        <f t="shared" ca="1" si="154"/>
        <v>-1381954736024.4077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-1381954736024.4077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-5758144733.4350319</v>
      </c>
      <c r="L3757" s="444">
        <f t="shared" ca="1" si="154"/>
        <v>-1387712880757.8428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-1387712880757.8428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-5782137003.1576786</v>
      </c>
      <c r="L3758" s="444">
        <f t="shared" ca="1" si="154"/>
        <v>-1393495017761.0005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-1393495017761.0005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-5806229240.6708355</v>
      </c>
      <c r="L3759" s="444">
        <f t="shared" ca="1" si="154"/>
        <v>-1399301247001.6714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-1399301247001.6714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-5830421862.5069637</v>
      </c>
      <c r="L3760" s="444">
        <f t="shared" ca="1" si="154"/>
        <v>-1405131668864.1785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-1405131668864.1785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-5854715286.9340773</v>
      </c>
      <c r="L3761" s="444">
        <f t="shared" ca="1" si="154"/>
        <v>-1410986384151.1125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-1410986384151.1125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-5879109933.9629688</v>
      </c>
      <c r="L3762" s="444">
        <f t="shared" ca="1" si="154"/>
        <v>-1416865494085.0754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-1416865494085.0754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-5903606225.3544807</v>
      </c>
      <c r="L3763" s="444">
        <f t="shared" ca="1" si="154"/>
        <v>-1422769100310.4299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-1422769100310.4299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-5928204584.626791</v>
      </c>
      <c r="L3764" s="444">
        <f t="shared" ca="1" si="154"/>
        <v>-1428697304895.0566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-1428697304895.0566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-5952905437.0627356</v>
      </c>
      <c r="L3765" s="444">
        <f t="shared" ca="1" si="154"/>
        <v>-1434650210332.1194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-1434650210332.1194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-5977709209.717164</v>
      </c>
      <c r="L3766" s="444">
        <f t="shared" ca="1" si="154"/>
        <v>-1440627919541.8367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-1440627919541.8367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-6002616331.4243193</v>
      </c>
      <c r="L3767" s="444">
        <f t="shared" ca="1" si="154"/>
        <v>-1446630535873.261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-1446630535873.261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-6027627232.805254</v>
      </c>
      <c r="L3768" s="444">
        <f t="shared" ca="1" si="154"/>
        <v>-1452658163106.0662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-1452658163106.0662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-6052742346.2752752</v>
      </c>
      <c r="L3769" s="444">
        <f t="shared" ca="1" si="154"/>
        <v>-1458710905452.3416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-1458710905452.3416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-6077962106.0514231</v>
      </c>
      <c r="L3770" s="444">
        <f t="shared" ca="1" si="154"/>
        <v>-1464788867558.3931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-1464788867558.3931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-6103286948.1599712</v>
      </c>
      <c r="L3771" s="444">
        <f t="shared" ca="1" si="154"/>
        <v>-1470892154506.553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-1470892154506.553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-6128717310.4439707</v>
      </c>
      <c r="L3772" s="444">
        <f t="shared" ca="1" si="154"/>
        <v>-1477020871816.9971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-1477020871816.9971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-6154253632.5708208</v>
      </c>
      <c r="L3773" s="444">
        <f t="shared" ca="1" si="154"/>
        <v>-1483175125449.5679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-1483175125449.5679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-6179896356.0398664</v>
      </c>
      <c r="L3774" s="444">
        <f t="shared" ca="1" si="154"/>
        <v>-1489355021805.6077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-1489355021805.6077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-6205645924.190032</v>
      </c>
      <c r="L3775" s="444">
        <f t="shared" ca="1" si="154"/>
        <v>-1495560667729.7976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-1495560667729.7976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-6231502782.20749</v>
      </c>
      <c r="L3776" s="444">
        <f t="shared" ca="1" si="154"/>
        <v>-1501792170512.0051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-1501792170512.0051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-6257467377.1333542</v>
      </c>
      <c r="L3777" s="444">
        <f t="shared" ca="1" si="154"/>
        <v>-1508049637889.1384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-1508049637889.1384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-6283540157.8714104</v>
      </c>
      <c r="L3778" s="444">
        <f t="shared" ca="1" si="154"/>
        <v>-1514333178047.0098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-1514333178047.0098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-6309721575.1958742</v>
      </c>
      <c r="L3779" s="444">
        <f t="shared" ca="1" si="154"/>
        <v>-1520642899622.2056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-1520642899622.2056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-6336012081.7591896</v>
      </c>
      <c r="L3780" s="444">
        <f t="shared" ca="1" si="154"/>
        <v>-1526978911703.9648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-1526978911703.9648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-6362412132.0998535</v>
      </c>
      <c r="L3781" s="444">
        <f t="shared" ca="1" si="154"/>
        <v>-1533341323836.0647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-1533341323836.0647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-6388922182.6502695</v>
      </c>
      <c r="L3782" s="444">
        <f t="shared" ca="1" si="154"/>
        <v>-1539730246018.7151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-1539730246018.7151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-6415542691.7446461</v>
      </c>
      <c r="L3783" s="444">
        <f t="shared" ca="1" si="154"/>
        <v>-1546145788710.4597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-1546145788710.4597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-6442274119.626915</v>
      </c>
      <c r="L3784" s="444">
        <f t="shared" ca="1" si="154"/>
        <v>-1552588062830.0867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-1552588062830.0867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-6469116928.4586945</v>
      </c>
      <c r="L3785" s="444">
        <f t="shared" ca="1" si="154"/>
        <v>-1559057179758.5454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-1559057179758.5454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-6496071582.3272724</v>
      </c>
      <c r="L3786" s="444">
        <f t="shared" ca="1" si="154"/>
        <v>-1565553251340.8728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-1565553251340.8728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-6523138547.2536364</v>
      </c>
      <c r="L3787" s="444">
        <f t="shared" ca="1" si="154"/>
        <v>-1572076389888.1265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-1572076389888.1265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-6550318291.2005272</v>
      </c>
      <c r="L3788" s="444">
        <f t="shared" ca="1" si="154"/>
        <v>-1578626708179.3269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-1578626708179.3269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-6577611284.0805283</v>
      </c>
      <c r="L3789" s="444">
        <f t="shared" ca="1" si="154"/>
        <v>-1585204319463.4075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-1585204319463.4075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-6605017997.7641973</v>
      </c>
      <c r="L3790" s="444">
        <f t="shared" ca="1" si="154"/>
        <v>-1591809337461.1716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-1591809337461.1716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-6632538906.0882149</v>
      </c>
      <c r="L3791" s="444">
        <f t="shared" ca="1" si="154"/>
        <v>-1598441876367.2598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-1598441876367.2598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-6660174484.8635826</v>
      </c>
      <c r="L3792" s="444">
        <f t="shared" ca="1" si="154"/>
        <v>-1605102050852.1233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-1605102050852.1233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-6687925211.8838472</v>
      </c>
      <c r="L3793" s="444">
        <f t="shared" ca="1" si="154"/>
        <v>-1611789976064.0071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-1611789976064.0071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-6715791566.933363</v>
      </c>
      <c r="L3794" s="444">
        <f t="shared" ca="1" si="154"/>
        <v>-1618505767630.9404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-1618505767630.9404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-6743774031.7955847</v>
      </c>
      <c r="L3795" s="444">
        <f t="shared" ca="1" si="154"/>
        <v>-1625249541662.7361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-1625249541662.7361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-6771873090.2614002</v>
      </c>
      <c r="L3796" s="444">
        <f t="shared" ca="1" si="154"/>
        <v>-1632021414752.9976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-1632021414752.9976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-6800089228.1374893</v>
      </c>
      <c r="L3797" s="444">
        <f t="shared" ca="1" si="154"/>
        <v>-1638821503981.135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-1638821503981.135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-6828422933.2547293</v>
      </c>
      <c r="L3798" s="444">
        <f t="shared" ca="1" si="154"/>
        <v>-1645649926914.3896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-1645649926914.3896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-6856874695.4766235</v>
      </c>
      <c r="L3799" s="444">
        <f t="shared" ca="1" si="154"/>
        <v>-1652506801609.8662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-1652506801609.8662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-6885445006.7077761</v>
      </c>
      <c r="L3800" s="444">
        <f t="shared" ca="1" si="154"/>
        <v>-1659392246616.574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-1659392246616.574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-6914134360.9023914</v>
      </c>
      <c r="L3801" s="444">
        <f t="shared" ca="1" si="154"/>
        <v>-1666306380977.4763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-1666306380977.4763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-6942943254.0728178</v>
      </c>
      <c r="L3802" s="444">
        <f t="shared" ca="1" si="154"/>
        <v>-1673249324231.5491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-1673249324231.5491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-6971872184.2981215</v>
      </c>
      <c r="L3803" s="444">
        <f t="shared" ca="1" si="154"/>
        <v>-1680221196415.8472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-1680221196415.8472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-7000921651.7326965</v>
      </c>
      <c r="L3804" s="444">
        <f t="shared" ca="1" si="154"/>
        <v>-1687222118067.5798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-1687222118067.5798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-7030092158.6149158</v>
      </c>
      <c r="L3805" s="444">
        <f t="shared" ca="1" si="154"/>
        <v>-1694252210226.1948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-1694252210226.1948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-7059384209.2758112</v>
      </c>
      <c r="L3806" s="444">
        <f t="shared" ca="1" si="154"/>
        <v>-1701311594435.4707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-1701311594435.4707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-7088798310.1477947</v>
      </c>
      <c r="L3807" s="444">
        <f t="shared" ca="1" si="154"/>
        <v>-1708400392745.6184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-1708400392745.6184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-7118334969.7734098</v>
      </c>
      <c r="L3808" s="444">
        <f t="shared" ca="1" si="154"/>
        <v>-1715518727715.3918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-1715518727715.3918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-7147994698.8141317</v>
      </c>
      <c r="L3809" s="444">
        <f t="shared" ca="1" si="154"/>
        <v>-1722666722414.2061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-1722666722414.2061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-7177778010.0591908</v>
      </c>
      <c r="L3810" s="444">
        <f t="shared" ca="1" si="154"/>
        <v>-1729844500424.2651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-1729844500424.2651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-7207685418.4344378</v>
      </c>
      <c r="L3811" s="444">
        <f t="shared" ca="1" si="154"/>
        <v>-1737052185842.6995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-1737052185842.6995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-7237717441.0112467</v>
      </c>
      <c r="L3812" s="444">
        <f t="shared" ca="1" si="154"/>
        <v>-1744289903283.7107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-1744289903283.7107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-7267874597.015461</v>
      </c>
      <c r="L3813" s="444">
        <f t="shared" ca="1" si="154"/>
        <v>-1751557777880.7261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-1751557777880.7261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-7298157407.8363581</v>
      </c>
      <c r="L3814" s="444">
        <f t="shared" ca="1" si="154"/>
        <v>-1758855935288.5625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-1758855935288.5625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-7328566397.035677</v>
      </c>
      <c r="L3815" s="444">
        <f t="shared" ca="1" si="154"/>
        <v>-1766184501685.5981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-1766184501685.5981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-7359102090.356658</v>
      </c>
      <c r="L3816" s="444">
        <f t="shared" ca="1" si="154"/>
        <v>-1773543603775.9548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-1773543603775.9548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-7389765015.7331448</v>
      </c>
      <c r="L3817" s="444">
        <f t="shared" ca="1" si="154"/>
        <v>-1780933368791.688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-1780933368791.688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-7420555703.2986994</v>
      </c>
      <c r="L3818" s="444">
        <f t="shared" ca="1" si="154"/>
        <v>-1788353924494.9866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-1788353924494.9866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-7451474685.3957777</v>
      </c>
      <c r="L3819" s="444">
        <f t="shared" ca="1" si="154"/>
        <v>-1795805399180.3823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-1795805399180.3823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-7482522496.5849266</v>
      </c>
      <c r="L3820" s="444">
        <f t="shared" ca="1" si="154"/>
        <v>-1803287921676.9673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-1803287921676.9673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-7513699673.6540308</v>
      </c>
      <c r="L3821" s="444">
        <f t="shared" ca="1" si="154"/>
        <v>-1810801621350.6213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-1810801621350.6213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-7545006755.6275892</v>
      </c>
      <c r="L3822" s="444">
        <f t="shared" ca="1" si="154"/>
        <v>-1818346628106.249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-1818346628106.249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-7576444283.7760372</v>
      </c>
      <c r="L3823" s="444">
        <f t="shared" ca="1" si="154"/>
        <v>-1825923072390.0251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-1825923072390.0251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-7608012801.6251049</v>
      </c>
      <c r="L3824" s="444">
        <f t="shared" ca="1" si="154"/>
        <v>-1833531085191.6501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-1833531085191.6501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-7639712854.9652081</v>
      </c>
      <c r="L3825" s="444">
        <f t="shared" ca="1" si="154"/>
        <v>-1841170798046.6152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-1841170798046.6152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-7671544991.8608971</v>
      </c>
      <c r="L3826" s="444">
        <f t="shared" ca="1" si="154"/>
        <v>-1848842343038.4761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-1848842343038.4761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-7703509762.6603174</v>
      </c>
      <c r="L3827" s="444">
        <f t="shared" ca="1" si="154"/>
        <v>-1856545852801.1365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-1856545852801.1365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-7735607720.004735</v>
      </c>
      <c r="L3828" s="444">
        <f t="shared" ca="1" si="154"/>
        <v>-1864281460521.1411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-1864281460521.1411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-7767839418.838088</v>
      </c>
      <c r="L3829" s="444">
        <f t="shared" ca="1" si="154"/>
        <v>-1872049299939.9792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-1872049299939.9792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-7800205416.4165802</v>
      </c>
      <c r="L3830" s="444">
        <f t="shared" ca="1" si="154"/>
        <v>-1879849505356.3958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-1879849505356.3958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-7832706272.3183146</v>
      </c>
      <c r="L3831" s="444">
        <f t="shared" ca="1" si="154"/>
        <v>-1887682211628.7141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-1887682211628.7141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-7865342548.4529753</v>
      </c>
      <c r="L3832" s="444">
        <f t="shared" ca="1" si="154"/>
        <v>-1895547554177.167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-1895547554177.167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-7898114809.0715303</v>
      </c>
      <c r="L3833" s="444">
        <f t="shared" ref="L3833:L4087" ca="1" si="159">I3833-J3833+K3833</f>
        <v>-1903445668986.2385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-1903445668986.2385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-7931023620.7759933</v>
      </c>
      <c r="L3834" s="444">
        <f t="shared" ca="1" si="159"/>
        <v>-1911376692607.0144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-1911376692607.0144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-7964069552.5292273</v>
      </c>
      <c r="L3835" s="444">
        <f t="shared" ca="1" si="159"/>
        <v>-1919340762159.5437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-1919340762159.5437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-7997253175.6647644</v>
      </c>
      <c r="L3836" s="444">
        <f t="shared" ca="1" si="159"/>
        <v>-1927338015335.2085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-1927338015335.2085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-8030575063.8967009</v>
      </c>
      <c r="L3837" s="444">
        <f t="shared" ca="1" si="159"/>
        <v>-1935368590399.1052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-1935368590399.1052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-8064035793.3296051</v>
      </c>
      <c r="L3838" s="444">
        <f t="shared" ca="1" si="159"/>
        <v>-1943432626192.4348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-1943432626192.4348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-8097635942.4684782</v>
      </c>
      <c r="L3839" s="444">
        <f t="shared" ca="1" si="159"/>
        <v>-1951530262134.9033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-1951530262134.9033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-8131376092.2287636</v>
      </c>
      <c r="L3840" s="444">
        <f t="shared" ca="1" si="159"/>
        <v>-1959661638227.1321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-1959661638227.1321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-8165256825.9463844</v>
      </c>
      <c r="L3841" s="444">
        <f t="shared" ca="1" si="159"/>
        <v>-1967826895053.0784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-1967826895053.0784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-8199278729.3878279</v>
      </c>
      <c r="L3842" s="444">
        <f t="shared" ca="1" si="159"/>
        <v>-1976026173782.4663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-1976026173782.4663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-8233442390.7602758</v>
      </c>
      <c r="L3843" s="444">
        <f t="shared" ca="1" si="159"/>
        <v>-1984259616173.2266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-1984259616173.2266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-8267748400.721777</v>
      </c>
      <c r="L3844" s="444">
        <f t="shared" ca="1" si="159"/>
        <v>-1992527364573.9482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-1992527364573.9482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-8302197352.3914509</v>
      </c>
      <c r="L3845" s="444">
        <f t="shared" ca="1" si="159"/>
        <v>-2000829561926.3396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-2000829561926.3396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-8336789841.3597479</v>
      </c>
      <c r="L3846" s="444">
        <f t="shared" ca="1" si="159"/>
        <v>-2009166351767.6995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-2009166351767.6995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-8371526465.6987476</v>
      </c>
      <c r="L3847" s="444">
        <f t="shared" ca="1" si="159"/>
        <v>-2017537878233.3982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-2017537878233.3982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-8406407825.9724913</v>
      </c>
      <c r="L3848" s="444">
        <f t="shared" ca="1" si="159"/>
        <v>-2025944286059.3706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-2025944286059.3706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-8441434525.2473764</v>
      </c>
      <c r="L3849" s="444">
        <f t="shared" ca="1" si="159"/>
        <v>-2034385720584.6179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-2034385720584.6179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-8476607169.1025743</v>
      </c>
      <c r="L3850" s="444">
        <f t="shared" ca="1" si="159"/>
        <v>-2042862327753.7205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-2042862327753.7205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-8511926365.640502</v>
      </c>
      <c r="L3851" s="444">
        <f t="shared" ca="1" si="159"/>
        <v>-2051374254119.3608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-2051374254119.3608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-8547392725.4973364</v>
      </c>
      <c r="L3852" s="444">
        <f t="shared" ca="1" si="159"/>
        <v>-2059921646844.8582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-2059921646844.8582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-8583006861.8535748</v>
      </c>
      <c r="L3853" s="444">
        <f t="shared" ca="1" si="159"/>
        <v>-2068504653706.7117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-2068504653706.7117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-8618769390.4446335</v>
      </c>
      <c r="L3854" s="444">
        <f t="shared" ca="1" si="159"/>
        <v>-2077123423097.1563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-2077123423097.1563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-8654680929.5714836</v>
      </c>
      <c r="L3855" s="444">
        <f t="shared" ca="1" si="159"/>
        <v>-2085778104026.7278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-2085778104026.7278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-8690742100.1113663</v>
      </c>
      <c r="L3856" s="444">
        <f t="shared" ca="1" si="159"/>
        <v>-2094468846126.8391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-2094468846126.8391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-8726953525.5284958</v>
      </c>
      <c r="L3857" s="444">
        <f t="shared" ca="1" si="159"/>
        <v>-2103195799652.3677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-2103195799652.3677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-8763315831.8848667</v>
      </c>
      <c r="L3858" s="444">
        <f t="shared" ca="1" si="159"/>
        <v>-2111959115484.2524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-2111959115484.2524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-8799829647.8510513</v>
      </c>
      <c r="L3859" s="444">
        <f t="shared" ca="1" si="159"/>
        <v>-2120758945132.1035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-2120758945132.1035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-8836495604.7170982</v>
      </c>
      <c r="L3860" s="444">
        <f t="shared" ca="1" si="159"/>
        <v>-2129595440736.8206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-2129595440736.8206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-8873314336.4034176</v>
      </c>
      <c r="L3861" s="444">
        <f t="shared" ca="1" si="159"/>
        <v>-2138468755073.2239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-2138468755073.2239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-8910286479.4717655</v>
      </c>
      <c r="L3862" s="444">
        <f t="shared" ca="1" si="159"/>
        <v>-2147379041552.6956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-2147379041552.6956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-8947412673.1362324</v>
      </c>
      <c r="L3863" s="444">
        <f t="shared" ca="1" si="159"/>
        <v>-2156326454225.8318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-2156326454225.8318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-8984693559.2742996</v>
      </c>
      <c r="L3864" s="444">
        <f t="shared" ca="1" si="159"/>
        <v>-2165311147785.1062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-2165311147785.1062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-9022129782.4379406</v>
      </c>
      <c r="L3865" s="444">
        <f t="shared" ca="1" si="159"/>
        <v>-2174333277567.5442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-2174333277567.5442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-9059721989.8647671</v>
      </c>
      <c r="L3866" s="444">
        <f t="shared" ca="1" si="159"/>
        <v>-2183392999557.4089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-2183392999557.4089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-9097470831.4892044</v>
      </c>
      <c r="L3867" s="444">
        <f t="shared" ca="1" si="159"/>
        <v>-2192490470388.8982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-2192490470388.8982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-9135376959.953743</v>
      </c>
      <c r="L3868" s="444">
        <f t="shared" ca="1" si="159"/>
        <v>-2201625847348.8521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-2201625847348.8521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-9173441030.6202164</v>
      </c>
      <c r="L3869" s="444">
        <f t="shared" ca="1" si="159"/>
        <v>-2210799288379.4722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-2210799288379.4722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-9211663701.5811348</v>
      </c>
      <c r="L3870" s="444">
        <f t="shared" ca="1" si="159"/>
        <v>-2220010952081.0532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-2220010952081.0532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-9250045633.6710548</v>
      </c>
      <c r="L3871" s="444">
        <f t="shared" ca="1" si="159"/>
        <v>-2229260997714.7241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-2229260997714.7241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-9288587490.4780178</v>
      </c>
      <c r="L3872" s="444">
        <f t="shared" ca="1" si="159"/>
        <v>-2238549585205.2021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-2238549585205.2021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-9327289938.3550091</v>
      </c>
      <c r="L3873" s="444">
        <f t="shared" ca="1" si="159"/>
        <v>-2247876875143.5571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-2247876875143.5571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-9366153646.431488</v>
      </c>
      <c r="L3874" s="444">
        <f t="shared" ca="1" si="159"/>
        <v>-2257243028789.9888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-2257243028789.9888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-9405179286.6249523</v>
      </c>
      <c r="L3875" s="444">
        <f t="shared" ca="1" si="159"/>
        <v>-2266648208076.6138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-2266648208076.6138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-9444367533.6525574</v>
      </c>
      <c r="L3876" s="444">
        <f t="shared" ca="1" si="159"/>
        <v>-2276092575610.2661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-2276092575610.2661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-9483719065.0427761</v>
      </c>
      <c r="L3877" s="444">
        <f t="shared" ca="1" si="159"/>
        <v>-2285576294675.3091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-2285576294675.3091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-9523234561.1471214</v>
      </c>
      <c r="L3878" s="444">
        <f t="shared" ca="1" si="159"/>
        <v>-2295099529236.4561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-2295099529236.4561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-9562914705.1518993</v>
      </c>
      <c r="L3879" s="444">
        <f t="shared" ca="1" si="159"/>
        <v>-2304662443941.6079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-2304662443941.6079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-9602760183.0900326</v>
      </c>
      <c r="L3880" s="444">
        <f t="shared" ca="1" si="159"/>
        <v>-2314265204124.6978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-2314265204124.6978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-9642771683.8529072</v>
      </c>
      <c r="L3881" s="444">
        <f t="shared" ca="1" si="159"/>
        <v>-2323907975808.5508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-2323907975808.5508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-9682949899.2022953</v>
      </c>
      <c r="L3882" s="444">
        <f t="shared" ca="1" si="159"/>
        <v>-2333590925707.7529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-2333590925707.7529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-9723295523.7823029</v>
      </c>
      <c r="L3883" s="444">
        <f t="shared" ca="1" si="159"/>
        <v>-2343314221231.5352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-2343314221231.5352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-9763809255.1313972</v>
      </c>
      <c r="L3884" s="444">
        <f t="shared" ca="1" si="159"/>
        <v>-2353078030486.6665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-2353078030486.6665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-9804491793.6944427</v>
      </c>
      <c r="L3885" s="444">
        <f t="shared" ca="1" si="159"/>
        <v>-2362882522280.3608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-2362882522280.3608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-9845343842.834837</v>
      </c>
      <c r="L3886" s="444">
        <f t="shared" ca="1" si="159"/>
        <v>-2372727866123.1958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-2372727866123.1958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-9886366108.8466492</v>
      </c>
      <c r="L3887" s="444">
        <f t="shared" ca="1" si="159"/>
        <v>-2382614232232.0425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-2382614232232.0425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-9927559300.9668427</v>
      </c>
      <c r="L3888" s="444">
        <f t="shared" ca="1" si="159"/>
        <v>-2392541791533.0093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-2392541791533.0093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-9968924131.3875389</v>
      </c>
      <c r="L3889" s="444">
        <f t="shared" ca="1" si="159"/>
        <v>-2402510715664.397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-2402510715664.397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-10010461315.26832</v>
      </c>
      <c r="L3890" s="444">
        <f t="shared" ca="1" si="159"/>
        <v>-2412521176979.6655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-2412521176979.6655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-10052171570.748606</v>
      </c>
      <c r="L3891" s="444">
        <f t="shared" ca="1" si="159"/>
        <v>-2422573348550.4141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-2422573348550.4141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-10094055618.960058</v>
      </c>
      <c r="L3892" s="444">
        <f t="shared" ca="1" si="159"/>
        <v>-2432667404169.374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-2432667404169.374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-10136114184.039059</v>
      </c>
      <c r="L3893" s="444">
        <f t="shared" ca="1" si="159"/>
        <v>-2442803518353.4131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-2442803518353.4131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-10178347993.139221</v>
      </c>
      <c r="L3894" s="444">
        <f t="shared" ca="1" si="159"/>
        <v>-2452981866346.5522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-2452981866346.5522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-10220757776.443968</v>
      </c>
      <c r="L3895" s="444">
        <f t="shared" ca="1" si="159"/>
        <v>-2463202624122.9961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-2463202624122.9961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-10263344267.17915</v>
      </c>
      <c r="L3896" s="444">
        <f t="shared" ca="1" si="159"/>
        <v>-2473465968390.1753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-2473465968390.1753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-10306108201.625731</v>
      </c>
      <c r="L3897" s="444">
        <f t="shared" ca="1" si="159"/>
        <v>-2483772076591.8008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-2483772076591.8008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-10349050319.132504</v>
      </c>
      <c r="L3898" s="444">
        <f t="shared" ca="1" si="159"/>
        <v>-2494121126910.9331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-2494121126910.9331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-10392171362.128887</v>
      </c>
      <c r="L3899" s="444">
        <f t="shared" ca="1" si="159"/>
        <v>-2504513298273.062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-2504513298273.062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-10435472076.137758</v>
      </c>
      <c r="L3900" s="444">
        <f t="shared" ca="1" si="159"/>
        <v>-2514948770349.1997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-2514948770349.1997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-10478953209.788332</v>
      </c>
      <c r="L3901" s="444">
        <f t="shared" ca="1" si="159"/>
        <v>-2525427723558.9883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-2525427723558.9883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-10522615514.829117</v>
      </c>
      <c r="L3902" s="444">
        <f t="shared" ca="1" si="159"/>
        <v>-2535950339073.8174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-2535950339073.8174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-10566459746.140905</v>
      </c>
      <c r="L3903" s="444">
        <f t="shared" ca="1" si="159"/>
        <v>-2546516798819.9585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-2546516798819.9585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-10610486661.749826</v>
      </c>
      <c r="L3904" s="444">
        <f t="shared" ca="1" si="159"/>
        <v>-2557127285481.7085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-2557127285481.7085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-10654697022.840452</v>
      </c>
      <c r="L3905" s="444">
        <f t="shared" ca="1" si="159"/>
        <v>-2567781982504.5488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-2567781982504.5488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-10699091593.768953</v>
      </c>
      <c r="L3906" s="444">
        <f t="shared" ca="1" si="159"/>
        <v>-2578481074098.3179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-2578481074098.3179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-10743671142.076324</v>
      </c>
      <c r="L3907" s="444">
        <f t="shared" ca="1" si="159"/>
        <v>-2589224745240.394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-2589224745240.394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-10788436438.501642</v>
      </c>
      <c r="L3908" s="444">
        <f t="shared" ca="1" si="159"/>
        <v>-2600013181678.8955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-2600013181678.8955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-10833388256.995398</v>
      </c>
      <c r="L3909" s="444">
        <f t="shared" ca="1" si="159"/>
        <v>-2610846569935.8911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-2610846569935.8911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-10878527374.73288</v>
      </c>
      <c r="L3910" s="444">
        <f t="shared" ca="1" si="159"/>
        <v>-2621725097310.624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-2621725097310.624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-10923854572.1276</v>
      </c>
      <c r="L3911" s="444">
        <f t="shared" ca="1" si="159"/>
        <v>-2632648951882.7515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-2632648951882.7515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-10969370632.844797</v>
      </c>
      <c r="L3912" s="444">
        <f t="shared" ca="1" si="159"/>
        <v>-2643618322515.5962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-2643618322515.5962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-11015076343.814983</v>
      </c>
      <c r="L3913" s="444">
        <f t="shared" ca="1" si="159"/>
        <v>-2654633398859.4111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-2654633398859.4111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-11060972495.247547</v>
      </c>
      <c r="L3914" s="444">
        <f t="shared" ca="1" si="159"/>
        <v>-2665694371354.6587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-2665694371354.6587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-11107059880.644411</v>
      </c>
      <c r="L3915" s="444">
        <f t="shared" ca="1" si="159"/>
        <v>-2676801431235.3032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-2676801431235.3032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-11153339296.813763</v>
      </c>
      <c r="L3916" s="444">
        <f t="shared" ca="1" si="159"/>
        <v>-2687954770532.1172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-2687954770532.1172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-11199811543.883821</v>
      </c>
      <c r="L3917" s="444">
        <f t="shared" ca="1" si="159"/>
        <v>-2699154582076.001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-2699154582076.001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-11246477425.316671</v>
      </c>
      <c r="L3918" s="444">
        <f t="shared" ca="1" si="159"/>
        <v>-2710401059501.3179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-2710401059501.3179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-11293337747.922157</v>
      </c>
      <c r="L3919" s="444">
        <f t="shared" ca="1" si="159"/>
        <v>-2721694397249.2402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-2721694397249.2402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-11340393321.871834</v>
      </c>
      <c r="L3920" s="444">
        <f t="shared" ca="1" si="159"/>
        <v>-2733034790571.1123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-2733034790571.1123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-11387644960.712967</v>
      </c>
      <c r="L3921" s="444">
        <f t="shared" ca="1" si="159"/>
        <v>-2744422435531.8252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-2744422435531.8252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-11435093481.382605</v>
      </c>
      <c r="L3922" s="444">
        <f t="shared" ca="1" si="159"/>
        <v>-2755857529013.208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-2755857529013.208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-11482739704.221701</v>
      </c>
      <c r="L3923" s="444">
        <f t="shared" ca="1" si="159"/>
        <v>-2767340268717.4297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-2767340268717.4297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-11530584452.98929</v>
      </c>
      <c r="L3924" s="444">
        <f t="shared" ca="1" si="159"/>
        <v>-2778870853170.4189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-2778870853170.4189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-11578628554.876745</v>
      </c>
      <c r="L3925" s="444">
        <f t="shared" ca="1" si="159"/>
        <v>-2790449481725.2959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-2790449481725.2959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-11626872840.522066</v>
      </c>
      <c r="L3926" s="444">
        <f t="shared" ca="1" si="159"/>
        <v>-2802076354565.8179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-2802076354565.8179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-11675318144.02424</v>
      </c>
      <c r="L3927" s="444">
        <f t="shared" ca="1" si="159"/>
        <v>-2813751672709.8423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-2813751672709.8423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-11723965302.957676</v>
      </c>
      <c r="L3928" s="444">
        <f t="shared" ca="1" si="159"/>
        <v>-2825475638012.7998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-2825475638012.7998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-11772815158.386665</v>
      </c>
      <c r="L3929" s="444">
        <f t="shared" ca="1" si="159"/>
        <v>-2837248453171.1865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-2837248453171.1865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-11821868554.879944</v>
      </c>
      <c r="L3930" s="444">
        <f t="shared" ca="1" si="159"/>
        <v>-2849070321726.0664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-2849070321726.0664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-11871126340.525276</v>
      </c>
      <c r="L3931" s="444">
        <f t="shared" ca="1" si="159"/>
        <v>-2860941448066.5918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-2860941448066.5918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-11920589366.944132</v>
      </c>
      <c r="L3932" s="444">
        <f t="shared" ca="1" si="159"/>
        <v>-2872862037433.5361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-2872862037433.5361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-11970258489.3064</v>
      </c>
      <c r="L3933" s="444">
        <f t="shared" ca="1" si="159"/>
        <v>-2884832295922.8428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-2884832295922.8428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-12020134566.345179</v>
      </c>
      <c r="L3934" s="444">
        <f t="shared" ca="1" si="159"/>
        <v>-2896852430489.188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-2896852430489.188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-12070218460.371616</v>
      </c>
      <c r="L3935" s="444">
        <f t="shared" ca="1" si="159"/>
        <v>-2908922648949.5596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-2908922648949.5596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-12120511037.289831</v>
      </c>
      <c r="L3936" s="444">
        <f t="shared" ca="1" si="159"/>
        <v>-2921043159986.8496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-2921043159986.8496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-12171013166.611874</v>
      </c>
      <c r="L3937" s="444">
        <f t="shared" ca="1" si="159"/>
        <v>-2933214173153.4614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-2933214173153.4614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-12221725721.472755</v>
      </c>
      <c r="L3938" s="444">
        <f t="shared" ca="1" si="159"/>
        <v>-2945435898874.9341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-2945435898874.9341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-12272649578.645559</v>
      </c>
      <c r="L3939" s="444">
        <f t="shared" ca="1" si="159"/>
        <v>-2957708548453.5796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-2957708548453.5796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-12323785618.556581</v>
      </c>
      <c r="L3940" s="444">
        <f t="shared" ca="1" si="159"/>
        <v>-2970032334072.1362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-2970032334072.1362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-12375134725.300568</v>
      </c>
      <c r="L3941" s="444">
        <f t="shared" ca="1" si="159"/>
        <v>-2982407468797.437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-2982407468797.437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-12426697786.655987</v>
      </c>
      <c r="L3942" s="444">
        <f t="shared" ca="1" si="159"/>
        <v>-2994834166584.0928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-2994834166584.0928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-12478475694.100386</v>
      </c>
      <c r="L3943" s="444">
        <f t="shared" ca="1" si="159"/>
        <v>-3007312642278.1934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-3007312642278.1934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-12530469342.825806</v>
      </c>
      <c r="L3944" s="444">
        <f t="shared" ca="1" si="159"/>
        <v>-3019843111621.019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-3019843111621.019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-12582679631.754246</v>
      </c>
      <c r="L3945" s="444">
        <f t="shared" ca="1" si="159"/>
        <v>-3032425791252.7734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-3032425791252.7734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-12635107463.553223</v>
      </c>
      <c r="L3946" s="444">
        <f t="shared" ca="1" si="159"/>
        <v>-3045060898716.3267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-3045060898716.3267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-12687753744.651361</v>
      </c>
      <c r="L3947" s="444">
        <f t="shared" ca="1" si="159"/>
        <v>-3057748652460.978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-3057748652460.978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-12740619385.254074</v>
      </c>
      <c r="L3948" s="444">
        <f t="shared" ca="1" si="159"/>
        <v>-3070489271846.2319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-3070489271846.2319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-12793705299.359299</v>
      </c>
      <c r="L3949" s="444">
        <f t="shared" ca="1" si="159"/>
        <v>-3083282977145.5913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-3083282977145.5913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-12847012404.773296</v>
      </c>
      <c r="L3950" s="444">
        <f t="shared" ca="1" si="159"/>
        <v>-3096129989550.3647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-3096129989550.3647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-12900541623.12652</v>
      </c>
      <c r="L3951" s="444">
        <f t="shared" ca="1" si="159"/>
        <v>-3109030531173.4912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-3109030531173.4912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-12954293879.889547</v>
      </c>
      <c r="L3952" s="444">
        <f t="shared" ca="1" si="159"/>
        <v>-3121984825053.3809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-3121984825053.3809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-13008270104.389088</v>
      </c>
      <c r="L3953" s="444">
        <f t="shared" ca="1" si="159"/>
        <v>-3134993095157.77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-3134993095157.77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-13062471229.824041</v>
      </c>
      <c r="L3954" s="444">
        <f t="shared" ca="1" si="159"/>
        <v>-3148055566387.5942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-3148055566387.5942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-13116898193.281643</v>
      </c>
      <c r="L3955" s="444">
        <f t="shared" ca="1" si="159"/>
        <v>-3161172464580.876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-3161172464580.876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-13171551935.753651</v>
      </c>
      <c r="L3956" s="444">
        <f t="shared" ca="1" si="159"/>
        <v>-3174344016516.6294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-3174344016516.6294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-13226433402.152622</v>
      </c>
      <c r="L3957" s="444">
        <f t="shared" ca="1" si="159"/>
        <v>-3187570449918.7822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-3187570449918.7822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-13281543541.328259</v>
      </c>
      <c r="L3958" s="444">
        <f t="shared" ca="1" si="159"/>
        <v>-3200851993460.1104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-3200851993460.1104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-13336883306.083794</v>
      </c>
      <c r="L3959" s="444">
        <f t="shared" ca="1" si="159"/>
        <v>-3214188876766.1943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-3214188876766.1943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-13392453653.192476</v>
      </c>
      <c r="L3960" s="444">
        <f t="shared" ca="1" si="159"/>
        <v>-3227581330419.3867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-3227581330419.3867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-13448255543.414112</v>
      </c>
      <c r="L3961" s="444">
        <f t="shared" ca="1" si="159"/>
        <v>-3241029585962.8008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-3241029585962.8008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-13504289941.511669</v>
      </c>
      <c r="L3962" s="444">
        <f t="shared" ca="1" si="159"/>
        <v>-3254533875904.3125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-3254533875904.3125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-13560557816.267969</v>
      </c>
      <c r="L3963" s="444">
        <f t="shared" ca="1" si="159"/>
        <v>-3268094433720.5806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-3268094433720.5806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-13617060140.502419</v>
      </c>
      <c r="L3964" s="444">
        <f t="shared" ca="1" si="159"/>
        <v>-3281711493861.083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-3281711493861.083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-13673797891.087845</v>
      </c>
      <c r="L3965" s="444">
        <f t="shared" ca="1" si="159"/>
        <v>-3295385291752.1709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-3295385291752.1709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-13730772048.967379</v>
      </c>
      <c r="L3966" s="444">
        <f t="shared" ca="1" si="159"/>
        <v>-3309116063801.1382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-3309116063801.1382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-13787983599.17141</v>
      </c>
      <c r="L3967" s="444">
        <f t="shared" ca="1" si="159"/>
        <v>-3322904047400.3096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-3322904047400.3096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-13845433530.834623</v>
      </c>
      <c r="L3968" s="444">
        <f t="shared" ca="1" si="159"/>
        <v>-3336749480931.144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-3336749480931.144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-13903122837.2131</v>
      </c>
      <c r="L3969" s="444">
        <f t="shared" ca="1" si="159"/>
        <v>-3350652603768.3569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-3350652603768.3569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-13961052515.701487</v>
      </c>
      <c r="L3970" s="444">
        <f t="shared" ca="1" si="159"/>
        <v>-3364613656284.0586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-3364613656284.0586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-14019223567.850245</v>
      </c>
      <c r="L3971" s="444">
        <f t="shared" ca="1" si="159"/>
        <v>-3378632879851.9087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-3378632879851.9087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-14077636999.382952</v>
      </c>
      <c r="L3972" s="444">
        <f t="shared" ca="1" si="159"/>
        <v>-3392710516851.2915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-3392710516851.2915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-14136293820.213715</v>
      </c>
      <c r="L3973" s="444">
        <f t="shared" ca="1" si="159"/>
        <v>-3406846810671.5054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-3406846810671.5054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-14195195044.464605</v>
      </c>
      <c r="L3974" s="444">
        <f t="shared" ca="1" si="159"/>
        <v>-3421042005715.9702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-3421042005715.9702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-14254341690.48321</v>
      </c>
      <c r="L3975" s="444">
        <f t="shared" ca="1" si="159"/>
        <v>-3435296347406.4536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-3435296347406.4536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-14313734780.860224</v>
      </c>
      <c r="L3976" s="444">
        <f t="shared" ca="1" si="159"/>
        <v>-3449610082187.314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-3449610082187.314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-14373375342.447142</v>
      </c>
      <c r="L3977" s="444">
        <f t="shared" ca="1" si="159"/>
        <v>-3463983457529.7612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-3463983457529.7612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-14433264406.374002</v>
      </c>
      <c r="L3978" s="444">
        <f t="shared" ca="1" si="159"/>
        <v>-3478416721936.1353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-3478416721936.1353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-14493403008.067228</v>
      </c>
      <c r="L3979" s="444">
        <f t="shared" ca="1" si="159"/>
        <v>-3492910124944.2026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-3492910124944.2026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-14553792187.267511</v>
      </c>
      <c r="L3980" s="444">
        <f t="shared" ca="1" si="159"/>
        <v>-3507463917131.4702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-3507463917131.4702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-14614432988.047791</v>
      </c>
      <c r="L3981" s="444">
        <f t="shared" ca="1" si="159"/>
        <v>-3522078350119.5181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-3522078350119.5181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-14675326458.831326</v>
      </c>
      <c r="L3982" s="444">
        <f t="shared" ca="1" si="159"/>
        <v>-3536753676578.3496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-3536753676578.3496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-14736473652.409792</v>
      </c>
      <c r="L3983" s="444">
        <f t="shared" ca="1" si="159"/>
        <v>-3551490150230.7593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-3551490150230.7593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-14797875625.961496</v>
      </c>
      <c r="L3984" s="444">
        <f t="shared" ca="1" si="159"/>
        <v>-3566288025856.7207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-3566288025856.7207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-14859533441.06967</v>
      </c>
      <c r="L3985" s="444">
        <f t="shared" ca="1" si="159"/>
        <v>-3581147559297.7905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-3581147559297.7905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-14921448163.740791</v>
      </c>
      <c r="L3986" s="444">
        <f t="shared" ca="1" si="159"/>
        <v>-3596069007461.5313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-3596069007461.5313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-14983620864.423046</v>
      </c>
      <c r="L3987" s="444">
        <f t="shared" ca="1" si="159"/>
        <v>-3611052628325.9541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-3611052628325.9541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-15046052618.024809</v>
      </c>
      <c r="L3988" s="444">
        <f t="shared" ca="1" si="159"/>
        <v>-3626098680943.979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-3626098680943.979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-15108744503.933245</v>
      </c>
      <c r="L3989" s="444">
        <f t="shared" ca="1" si="159"/>
        <v>-3641207425447.9121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-3641207425447.9121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-15171697606.032967</v>
      </c>
      <c r="L3990" s="444">
        <f t="shared" ca="1" si="159"/>
        <v>-3656379123053.9453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-3656379123053.9453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-15234913012.72477</v>
      </c>
      <c r="L3991" s="444">
        <f t="shared" ca="1" si="159"/>
        <v>-3671614036066.6699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-3671614036066.6699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-15298391816.944458</v>
      </c>
      <c r="L3992" s="444">
        <f t="shared" ca="1" si="159"/>
        <v>-3686912427883.6143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-3686912427883.6143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-15362135116.181728</v>
      </c>
      <c r="L3993" s="444">
        <f t="shared" ca="1" si="159"/>
        <v>-3702274562999.7959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-3702274562999.7959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-15426144012.499151</v>
      </c>
      <c r="L3994" s="444">
        <f t="shared" ca="1" si="159"/>
        <v>-3717700707012.2949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-3717700707012.2949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-15490419612.551231</v>
      </c>
      <c r="L3995" s="444">
        <f t="shared" ca="1" si="159"/>
        <v>-3733191126624.8462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-3733191126624.8462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-15554963027.603523</v>
      </c>
      <c r="L3996" s="444">
        <f t="shared" ca="1" si="159"/>
        <v>-3748746089652.4497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-3748746089652.4497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-15619775373.551874</v>
      </c>
      <c r="L3997" s="444">
        <f t="shared" ca="1" si="159"/>
        <v>-3764365865026.0015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-3764365865026.0015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-15684857770.941675</v>
      </c>
      <c r="L3998" s="444">
        <f t="shared" ca="1" si="159"/>
        <v>-3780050722796.9434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-3780050722796.9434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-15750211344.987265</v>
      </c>
      <c r="L3999" s="444">
        <f t="shared" ca="1" si="159"/>
        <v>-3795800934141.9307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-3795800934141.9307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-15815837225.591375</v>
      </c>
      <c r="L4000" s="444">
        <f t="shared" ca="1" si="159"/>
        <v>-3811616771367.522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-3811616771367.522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-15881736547.364676</v>
      </c>
      <c r="L4001" s="444">
        <f t="shared" ca="1" si="159"/>
        <v>-3827498507914.8867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-3827498507914.8867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-15947910449.645361</v>
      </c>
      <c r="L4002" s="444">
        <f t="shared" ca="1" si="159"/>
        <v>-3843446418364.5322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-3843446418364.5322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-16014360076.518883</v>
      </c>
      <c r="L4003" s="444">
        <f t="shared" ca="1" si="159"/>
        <v>-3859460778441.0513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-3859460778441.0513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-16081086576.837711</v>
      </c>
      <c r="L4004" s="444">
        <f t="shared" ca="1" si="159"/>
        <v>-3875541865017.8892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-3875541865017.8892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-16148091104.241205</v>
      </c>
      <c r="L4005" s="444">
        <f t="shared" ca="1" si="159"/>
        <v>-3891689956122.1304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-3891689956122.1304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-16215374817.175545</v>
      </c>
      <c r="L4006" s="444">
        <f t="shared" ca="1" si="159"/>
        <v>-3907905330939.3062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-3907905330939.3062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-16282938878.913773</v>
      </c>
      <c r="L4007" s="444">
        <f t="shared" ca="1" si="159"/>
        <v>-3924188269818.2197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-3924188269818.2197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-16350784457.575912</v>
      </c>
      <c r="L4008" s="444">
        <f t="shared" ca="1" si="159"/>
        <v>-3940539054275.7954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-3940539054275.7954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-16418912726.149147</v>
      </c>
      <c r="L4009" s="444">
        <f t="shared" ca="1" si="159"/>
        <v>-3956957967001.9443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-3956957967001.9443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-16487324862.508102</v>
      </c>
      <c r="L4010" s="444">
        <f t="shared" ca="1" si="159"/>
        <v>-3973445291864.4526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-3973445291864.4526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-16556022049.435219</v>
      </c>
      <c r="L4011" s="444">
        <f t="shared" ca="1" si="159"/>
        <v>-3990001313913.8877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-3990001313913.8877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-16625005474.641197</v>
      </c>
      <c r="L4012" s="444">
        <f t="shared" ca="1" si="159"/>
        <v>-4006626319388.5288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-4006626319388.5288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-16694276330.785536</v>
      </c>
      <c r="L4013" s="444">
        <f t="shared" ca="1" si="159"/>
        <v>-4023320595719.3145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-4023320595719.3145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-16763835815.497143</v>
      </c>
      <c r="L4014" s="444">
        <f t="shared" ca="1" si="159"/>
        <v>-4040084431534.8115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-4040084431534.8115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-16833685131.395048</v>
      </c>
      <c r="L4015" s="444">
        <f t="shared" ca="1" si="159"/>
        <v>-4056918116666.2065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-4056918116666.2065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-16903825486.109194</v>
      </c>
      <c r="L4016" s="444">
        <f t="shared" ca="1" si="159"/>
        <v>-4073821942152.3159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-4073821942152.3159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-16974258092.301315</v>
      </c>
      <c r="L4017" s="444">
        <f t="shared" ca="1" si="159"/>
        <v>-4090796200244.6172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-4090796200244.6172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-17044984167.685905</v>
      </c>
      <c r="L4018" s="444">
        <f t="shared" ca="1" si="159"/>
        <v>-4107841184412.3032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-4107841184412.3032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-17116004935.051264</v>
      </c>
      <c r="L4019" s="444">
        <f t="shared" ca="1" si="159"/>
        <v>-4124957189347.3545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-4124957189347.3545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-17187321622.280643</v>
      </c>
      <c r="L4020" s="444">
        <f t="shared" ca="1" si="159"/>
        <v>-4142144510969.6353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-4142144510969.6353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-17258935462.373482</v>
      </c>
      <c r="L4021" s="444">
        <f t="shared" ca="1" si="159"/>
        <v>-4159403446432.0088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-4159403446432.0088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-17330847693.466702</v>
      </c>
      <c r="L4022" s="444">
        <f t="shared" ca="1" si="159"/>
        <v>-4176734294125.4756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-4176734294125.4756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-17403059558.856148</v>
      </c>
      <c r="L4023" s="444">
        <f t="shared" ca="1" si="159"/>
        <v>-4194137353684.3315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-4194137353684.3315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-17475572307.018047</v>
      </c>
      <c r="L4024" s="444">
        <f t="shared" ca="1" si="159"/>
        <v>-4211612925991.3496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-4211612925991.3496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-17548387191.630623</v>
      </c>
      <c r="L4025" s="444">
        <f t="shared" ca="1" si="159"/>
        <v>-4229161313182.9805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-4229161313182.9805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-17621505471.595753</v>
      </c>
      <c r="L4026" s="444">
        <f t="shared" ca="1" si="159"/>
        <v>-4246782818654.5762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-4246782818654.5762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-17694928411.060734</v>
      </c>
      <c r="L4027" s="444">
        <f t="shared" ca="1" si="159"/>
        <v>-4264477747065.6367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-4264477747065.6367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-17768657279.440155</v>
      </c>
      <c r="L4028" s="444">
        <f t="shared" ca="1" si="159"/>
        <v>-4282246404345.0767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-4282246404345.0767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-17842693351.43782</v>
      </c>
      <c r="L4029" s="444">
        <f t="shared" ca="1" si="159"/>
        <v>-4300089097696.5146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-4300089097696.5146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-17917037907.06881</v>
      </c>
      <c r="L4030" s="444">
        <f t="shared" ca="1" si="159"/>
        <v>-4318006135603.5835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-4318006135603.5835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-17991692231.681599</v>
      </c>
      <c r="L4031" s="444">
        <f t="shared" ca="1" si="159"/>
        <v>-4335997827835.2651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-4335997827835.2651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-18066657615.98027</v>
      </c>
      <c r="L4032" s="444">
        <f t="shared" ca="1" si="159"/>
        <v>-4354064485451.2456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-4354064485451.2456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-18141935356.04686</v>
      </c>
      <c r="L4033" s="444">
        <f t="shared" ca="1" si="159"/>
        <v>-4372206420807.2925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-4372206420807.2925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-18217526753.36372</v>
      </c>
      <c r="L4034" s="444">
        <f t="shared" ca="1" si="159"/>
        <v>-4390423947560.6563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-4390423947560.6563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-18293433114.836067</v>
      </c>
      <c r="L4035" s="444">
        <f t="shared" ca="1" si="159"/>
        <v>-4408717380675.4922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-4408717380675.4922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-18369655752.814552</v>
      </c>
      <c r="L4036" s="444">
        <f t="shared" ca="1" si="159"/>
        <v>-4427087036428.3066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-4427087036428.3066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-18446195985.117943</v>
      </c>
      <c r="L4037" s="444">
        <f t="shared" ca="1" si="159"/>
        <v>-4445533232413.4248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-4445533232413.4248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-18523055135.055935</v>
      </c>
      <c r="L4038" s="444">
        <f t="shared" ca="1" si="159"/>
        <v>-4464056287548.4805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-4464056287548.4805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-18600234531.452003</v>
      </c>
      <c r="L4039" s="444">
        <f t="shared" ca="1" si="159"/>
        <v>-4482656522079.9326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-4482656522079.9326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-18677735508.666386</v>
      </c>
      <c r="L4040" s="444">
        <f t="shared" ca="1" si="159"/>
        <v>-4501334257588.5986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-4501334257588.5986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-18755559406.61916</v>
      </c>
      <c r="L4041" s="444">
        <f t="shared" ca="1" si="159"/>
        <v>-4520089816995.2178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-4520089816995.2178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-18833707570.813408</v>
      </c>
      <c r="L4042" s="444">
        <f t="shared" ca="1" si="159"/>
        <v>-4538923524566.0313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-4538923524566.0313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-18912181352.358463</v>
      </c>
      <c r="L4043" s="444">
        <f t="shared" ca="1" si="159"/>
        <v>-4557835705918.3896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-4557835705918.3896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-18990982107.99329</v>
      </c>
      <c r="L4044" s="444">
        <f t="shared" ca="1" si="159"/>
        <v>-4576826688026.3828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-4576826688026.3828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-19070111200.109928</v>
      </c>
      <c r="L4045" s="444">
        <f t="shared" ca="1" si="159"/>
        <v>-4595896799226.4932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-4595896799226.4932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-19149569996.777054</v>
      </c>
      <c r="L4046" s="444">
        <f t="shared" ca="1" si="159"/>
        <v>-4615046369223.2705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-4615046369223.2705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-19229359871.763626</v>
      </c>
      <c r="L4047" s="444">
        <f t="shared" ca="1" si="159"/>
        <v>-4634275729095.0342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-4634275729095.0342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-19309482204.562641</v>
      </c>
      <c r="L4048" s="444">
        <f t="shared" ca="1" si="159"/>
        <v>-4653585211299.5967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-4653585211299.5967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-19389938380.414986</v>
      </c>
      <c r="L4049" s="444">
        <f t="shared" ca="1" si="159"/>
        <v>-4672975149680.0117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-4672975149680.0117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-19470729790.333382</v>
      </c>
      <c r="L4050" s="444">
        <f t="shared" ca="1" si="159"/>
        <v>-4692445879470.3447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-4692445879470.3447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-19551857831.126434</v>
      </c>
      <c r="L4051" s="444">
        <f t="shared" ca="1" si="159"/>
        <v>-4711997737301.4707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-4711997737301.4707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-19633323905.422794</v>
      </c>
      <c r="L4052" s="444">
        <f t="shared" ca="1" si="159"/>
        <v>-4731631061206.8936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-4731631061206.8936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-19715129421.695389</v>
      </c>
      <c r="L4053" s="444">
        <f t="shared" ca="1" si="159"/>
        <v>-4751346190628.5889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-4751346190628.5889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-19797275794.285786</v>
      </c>
      <c r="L4054" s="444">
        <f t="shared" ca="1" si="159"/>
        <v>-4771143466422.875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-4771143466422.875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-19879764443.428646</v>
      </c>
      <c r="L4055" s="444">
        <f t="shared" ca="1" si="159"/>
        <v>-4791023230866.3037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-4791023230866.3037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-19962596795.276264</v>
      </c>
      <c r="L4056" s="444">
        <f t="shared" ca="1" si="159"/>
        <v>-4810985827661.5801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-4810985827661.5801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-20045774281.923248</v>
      </c>
      <c r="L4057" s="444">
        <f t="shared" ca="1" si="159"/>
        <v>-4831031601943.5029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-4831031601943.5029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-20129298341.431263</v>
      </c>
      <c r="L4058" s="444">
        <f t="shared" ca="1" si="159"/>
        <v>-4851160900284.9346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-4851160900284.9346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-20213170417.853893</v>
      </c>
      <c r="L4059" s="444">
        <f t="shared" ca="1" si="159"/>
        <v>-4871374070702.7881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-4871374070702.7881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-20297391961.261616</v>
      </c>
      <c r="L4060" s="444">
        <f t="shared" ca="1" si="159"/>
        <v>-4891671462664.0498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-4891671462664.0498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-20381964427.766872</v>
      </c>
      <c r="L4061" s="444">
        <f t="shared" ca="1" si="159"/>
        <v>-4912053427091.8164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-4912053427091.8164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-20466889279.549236</v>
      </c>
      <c r="L4062" s="444">
        <f t="shared" ca="1" si="159"/>
        <v>-4932520316371.3652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-4932520316371.3652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-20552167984.880688</v>
      </c>
      <c r="L4063" s="444">
        <f t="shared" ca="1" si="159"/>
        <v>-4953072484356.2461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-4953072484356.2461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-20637802018.151024</v>
      </c>
      <c r="L4064" s="444">
        <f t="shared" ca="1" si="159"/>
        <v>-4973710286374.3975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-4973710286374.3975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-20723792859.893322</v>
      </c>
      <c r="L4065" s="444">
        <f t="shared" ca="1" si="159"/>
        <v>-4994434079234.291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-4994434079234.291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-20810141996.809547</v>
      </c>
      <c r="L4066" s="444">
        <f t="shared" ca="1" si="159"/>
        <v>-5015244221231.1006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-5015244221231.1006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-20896850921.796253</v>
      </c>
      <c r="L4067" s="444">
        <f t="shared" ca="1" si="159"/>
        <v>-5036141072152.8965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-5036141072152.8965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-20983921133.970402</v>
      </c>
      <c r="L4068" s="444">
        <f t="shared" ca="1" si="159"/>
        <v>-5057124993286.8672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-5057124993286.8672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-21071354138.695278</v>
      </c>
      <c r="L4069" s="444">
        <f t="shared" ca="1" si="159"/>
        <v>-5078196347425.5625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-5078196347425.5625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-21159151447.60651</v>
      </c>
      <c r="L4070" s="444">
        <f t="shared" ca="1" si="159"/>
        <v>-5099355498873.1689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-5099355498873.1689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-21247314578.638203</v>
      </c>
      <c r="L4071" s="444">
        <f t="shared" ca="1" si="159"/>
        <v>-5120602813451.8076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-5120602813451.8076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-21335845056.049198</v>
      </c>
      <c r="L4072" s="444">
        <f t="shared" ca="1" si="159"/>
        <v>-5141938658507.8564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-5141938658507.8564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-21424744410.449402</v>
      </c>
      <c r="L4073" s="444">
        <f t="shared" ca="1" si="159"/>
        <v>-5163363402918.3057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-5163363402918.3057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-21514014178.826275</v>
      </c>
      <c r="L4074" s="444">
        <f t="shared" ca="1" si="159"/>
        <v>-5184877417097.1318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-5184877417097.1318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-21603655904.571381</v>
      </c>
      <c r="L4075" s="444">
        <f t="shared" ca="1" si="159"/>
        <v>-5206481073001.7031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-5206481073001.7031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-21693671137.507095</v>
      </c>
      <c r="L4076" s="444">
        <f t="shared" ca="1" si="159"/>
        <v>-5228174744139.21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-5228174744139.21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-21784061433.913376</v>
      </c>
      <c r="L4077" s="444">
        <f t="shared" ca="1" si="159"/>
        <v>-5249958805573.123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-5249958805573.123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-21874828356.55468</v>
      </c>
      <c r="L4078" s="444">
        <f t="shared" ca="1" si="159"/>
        <v>-5271833633929.6777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-5271833633929.6777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-21965973474.706989</v>
      </c>
      <c r="L4079" s="444">
        <f t="shared" ca="1" si="159"/>
        <v>-5293799607404.3848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-5293799607404.3848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-22057498364.184937</v>
      </c>
      <c r="L4080" s="444">
        <f t="shared" ca="1" si="159"/>
        <v>-5315857105768.5693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-5315857105768.5693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-22149404607.369038</v>
      </c>
      <c r="L4081" s="444">
        <f t="shared" ca="1" si="159"/>
        <v>-5338006510375.9385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-5338006510375.9385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-22241693793.233078</v>
      </c>
      <c r="L4082" s="444">
        <f t="shared" ca="1" si="159"/>
        <v>-5360248204169.1719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-5360248204169.1719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-22334367517.371548</v>
      </c>
      <c r="L4083" s="444">
        <f t="shared" ca="1" si="159"/>
        <v>-5382582571686.543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-5382582571686.543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-22427427382.027264</v>
      </c>
      <c r="L4084" s="444">
        <f t="shared" ca="1" si="159"/>
        <v>-5405009999068.5703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-5405009999068.5703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-22520874996.119041</v>
      </c>
      <c r="L4085" s="444">
        <f t="shared" ca="1" si="159"/>
        <v>-5427530874064.6895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-5427530874064.6895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-22614711975.269539</v>
      </c>
      <c r="L4086" s="444">
        <f t="shared" ca="1" si="159"/>
        <v>-5450145586039.959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-5450145586039.959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-22708939941.83316</v>
      </c>
      <c r="L4087" s="444">
        <f t="shared" ca="1" si="159"/>
        <v>-5472854525981.792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-5472854525981.792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-22803560524.924133</v>
      </c>
      <c r="L4088" s="444">
        <f t="shared" ref="L4088:L4342" ca="1" si="164">I4088-J4088+K4088</f>
        <v>-5495658086506.7158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-5495658086506.7158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-22898575360.444649</v>
      </c>
      <c r="L4089" s="444">
        <f t="shared" ca="1" si="164"/>
        <v>-5518556661867.1602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-5518556661867.1602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-22993986091.113167</v>
      </c>
      <c r="L4090" s="444">
        <f t="shared" ca="1" si="164"/>
        <v>-5541550647958.2734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-5541550647958.2734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-23089794366.492805</v>
      </c>
      <c r="L4091" s="444">
        <f t="shared" ca="1" si="164"/>
        <v>-5564640442324.7666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-5564640442324.7666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-23186001843.019859</v>
      </c>
      <c r="L4092" s="444">
        <f t="shared" ca="1" si="164"/>
        <v>-5587826444167.7861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-5587826444167.7861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-23282610184.03244</v>
      </c>
      <c r="L4093" s="444">
        <f t="shared" ca="1" si="164"/>
        <v>-5611109054351.8184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-5611109054351.8184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-23379621059.799244</v>
      </c>
      <c r="L4094" s="444">
        <f t="shared" ca="1" si="164"/>
        <v>-5634488675411.6172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-5634488675411.6172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-23477036147.548405</v>
      </c>
      <c r="L4095" s="444">
        <f t="shared" ca="1" si="164"/>
        <v>-5657965711559.166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-5657965711559.166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-23574857131.496525</v>
      </c>
      <c r="L4096" s="444">
        <f t="shared" ca="1" si="164"/>
        <v>-5681540568690.6621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-5681540568690.6621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-23673085702.877758</v>
      </c>
      <c r="L4097" s="444">
        <f t="shared" ca="1" si="164"/>
        <v>-5705213654393.54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-5705213654393.54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-23771723559.973083</v>
      </c>
      <c r="L4098" s="444">
        <f t="shared" ca="1" si="164"/>
        <v>-5728985377953.5127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-5728985377953.5127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-23870772408.139637</v>
      </c>
      <c r="L4099" s="444">
        <f t="shared" ca="1" si="164"/>
        <v>-5752856150361.6523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-5752856150361.6523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-23970233959.840218</v>
      </c>
      <c r="L4100" s="444">
        <f t="shared" ca="1" si="164"/>
        <v>-5776826384321.4922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-5776826384321.4922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-24070109934.672882</v>
      </c>
      <c r="L4101" s="444">
        <f t="shared" ca="1" si="164"/>
        <v>-5800896494256.165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-5800896494256.165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-24170402059.400688</v>
      </c>
      <c r="L4102" s="444">
        <f t="shared" ca="1" si="164"/>
        <v>-5825066896315.5654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-5825066896315.5654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-24271112067.981522</v>
      </c>
      <c r="L4103" s="444">
        <f t="shared" ca="1" si="164"/>
        <v>-5849338008383.5469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-5849338008383.5469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-24372241701.59811</v>
      </c>
      <c r="L4104" s="444">
        <f t="shared" ca="1" si="164"/>
        <v>-5873710250085.1445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-5873710250085.1445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-24473792708.688103</v>
      </c>
      <c r="L4105" s="444">
        <f t="shared" ca="1" si="164"/>
        <v>-5898184042793.833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-5898184042793.833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-24575766844.974304</v>
      </c>
      <c r="L4106" s="444">
        <f t="shared" ca="1" si="164"/>
        <v>-5922759809638.8076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-5922759809638.8076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-24678165873.495033</v>
      </c>
      <c r="L4107" s="444">
        <f t="shared" ca="1" si="164"/>
        <v>-5947437975512.3027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-5947437975512.3027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-24780991564.634594</v>
      </c>
      <c r="L4108" s="444">
        <f t="shared" ca="1" si="164"/>
        <v>-5972218967076.9375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-5972218967076.9375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-24884245696.153908</v>
      </c>
      <c r="L4109" s="444">
        <f t="shared" ca="1" si="164"/>
        <v>-5997103212773.0918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-5997103212773.0918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-24987930053.221214</v>
      </c>
      <c r="L4110" s="444">
        <f t="shared" ca="1" si="164"/>
        <v>-6022091142826.3135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-6022091142826.3135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-25092046428.442974</v>
      </c>
      <c r="L4111" s="444">
        <f t="shared" ca="1" si="164"/>
        <v>-6047183189254.7568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-6047183189254.7568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-25196596621.894821</v>
      </c>
      <c r="L4112" s="444">
        <f t="shared" ca="1" si="164"/>
        <v>-6072379785876.6514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-6072379785876.6514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-25301582441.152714</v>
      </c>
      <c r="L4113" s="444">
        <f t="shared" ca="1" si="164"/>
        <v>-6097681368317.8037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-6097681368317.8037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-25407005701.324181</v>
      </c>
      <c r="L4114" s="444">
        <f t="shared" ca="1" si="164"/>
        <v>-6123088374019.1279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-6123088374019.1279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-25512868225.0797</v>
      </c>
      <c r="L4115" s="444">
        <f t="shared" ca="1" si="164"/>
        <v>-6148601242244.208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-6148601242244.208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-25619171842.6842</v>
      </c>
      <c r="L4116" s="444">
        <f t="shared" ca="1" si="164"/>
        <v>-6174220414086.8926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-6174220414086.8926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-25725918392.028717</v>
      </c>
      <c r="L4117" s="444">
        <f t="shared" ca="1" si="164"/>
        <v>-6199946332478.9209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-6199946332478.9209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-25833109718.66217</v>
      </c>
      <c r="L4118" s="444">
        <f t="shared" ca="1" si="164"/>
        <v>-6225779442197.583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-6225779442197.583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-25940747675.823261</v>
      </c>
      <c r="L4119" s="444">
        <f t="shared" ca="1" si="164"/>
        <v>-6251720189873.4063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-6251720189873.4063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-26048834124.472527</v>
      </c>
      <c r="L4120" s="444">
        <f t="shared" ca="1" si="164"/>
        <v>-6277769023997.8789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-6277769023997.8789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-26157370933.324493</v>
      </c>
      <c r="L4121" s="444">
        <f t="shared" ca="1" si="164"/>
        <v>-6303926394931.2031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-6303926394931.2031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-26266359978.880013</v>
      </c>
      <c r="L4122" s="444">
        <f t="shared" ca="1" si="164"/>
        <v>-6330192754910.083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-6330192754910.083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-26375803145.458679</v>
      </c>
      <c r="L4123" s="444">
        <f t="shared" ca="1" si="164"/>
        <v>-6356568558055.542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-6356568558055.542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-26485702325.231426</v>
      </c>
      <c r="L4124" s="444">
        <f t="shared" ca="1" si="164"/>
        <v>-6383054260380.7734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-6383054260380.7734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-26596059418.253223</v>
      </c>
      <c r="L4125" s="444">
        <f t="shared" ca="1" si="164"/>
        <v>-6409650319799.0264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-6409650319799.0264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-26706876332.495941</v>
      </c>
      <c r="L4126" s="444">
        <f t="shared" ca="1" si="164"/>
        <v>-6436357196131.5225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-6436357196131.5225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-26818154983.881344</v>
      </c>
      <c r="L4127" s="444">
        <f t="shared" ca="1" si="164"/>
        <v>-6463175351115.4033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-6463175351115.4033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-26929897296.314178</v>
      </c>
      <c r="L4128" s="444">
        <f t="shared" ca="1" si="164"/>
        <v>-6490105248411.7178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-6490105248411.7178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-27042105201.715492</v>
      </c>
      <c r="L4129" s="444">
        <f t="shared" ca="1" si="164"/>
        <v>-6517147353613.4336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-6517147353613.4336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-27154780640.055973</v>
      </c>
      <c r="L4130" s="444">
        <f t="shared" ca="1" si="164"/>
        <v>-6544302134253.4893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-6544302134253.4893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-27267925559.389538</v>
      </c>
      <c r="L4131" s="444">
        <f t="shared" ca="1" si="164"/>
        <v>-6571570059812.8789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-6571570059812.8789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-27381541915.886993</v>
      </c>
      <c r="L4132" s="444">
        <f t="shared" ca="1" si="164"/>
        <v>-6598951601728.7656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-6598951601728.7656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-27495631673.869858</v>
      </c>
      <c r="L4133" s="444">
        <f t="shared" ca="1" si="164"/>
        <v>-6626447233402.6357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-6626447233402.6357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-27610196805.844315</v>
      </c>
      <c r="L4134" s="444">
        <f t="shared" ca="1" si="164"/>
        <v>-6654057430208.4805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-6654057430208.4805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-27725239292.535336</v>
      </c>
      <c r="L4135" s="444">
        <f t="shared" ca="1" si="164"/>
        <v>-6681782669501.0156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-6681782669501.0156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-27840761122.920898</v>
      </c>
      <c r="L4136" s="444">
        <f t="shared" ca="1" si="164"/>
        <v>-6709623430623.9365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-6709623430623.9365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-27956764294.266403</v>
      </c>
      <c r="L4137" s="444">
        <f t="shared" ca="1" si="164"/>
        <v>-6737580194918.2031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-6737580194918.2031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-28073250812.15918</v>
      </c>
      <c r="L4138" s="444">
        <f t="shared" ca="1" si="164"/>
        <v>-6765653445730.3623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-6765653445730.3623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-28190222690.543175</v>
      </c>
      <c r="L4139" s="444">
        <f t="shared" ca="1" si="164"/>
        <v>-6793843668420.9053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-6793843668420.9053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-28307681951.753773</v>
      </c>
      <c r="L4140" s="444">
        <f t="shared" ca="1" si="164"/>
        <v>-6822151350372.6592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-6822151350372.6592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-28425630626.552746</v>
      </c>
      <c r="L4141" s="444">
        <f t="shared" ca="1" si="164"/>
        <v>-6850576980999.2119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-6850576980999.2119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-28544070754.163383</v>
      </c>
      <c r="L4142" s="444">
        <f t="shared" ca="1" si="164"/>
        <v>-6879121051753.375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-6879121051753.375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-28663004382.305729</v>
      </c>
      <c r="L4143" s="444">
        <f t="shared" ca="1" si="164"/>
        <v>-6907784056135.6807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-6907784056135.6807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-28782433567.231998</v>
      </c>
      <c r="L4144" s="444">
        <f t="shared" ca="1" si="164"/>
        <v>-6936566489702.9131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-6936566489702.9131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-28902360373.762138</v>
      </c>
      <c r="L4145" s="444">
        <f t="shared" ca="1" si="164"/>
        <v>-6965468850076.6748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-6965468850076.6748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-29022786875.319473</v>
      </c>
      <c r="L4146" s="444">
        <f t="shared" ca="1" si="164"/>
        <v>-6994491636951.9941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-6994491636951.9941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-29143715153.96664</v>
      </c>
      <c r="L4147" s="444">
        <f t="shared" ca="1" si="164"/>
        <v>-7023635352105.9609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-7023635352105.9609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-29265147300.441498</v>
      </c>
      <c r="L4148" s="444">
        <f t="shared" ca="1" si="164"/>
        <v>-7052900499406.4023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-7052900499406.4023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-29387085414.193344</v>
      </c>
      <c r="L4149" s="444">
        <f t="shared" ca="1" si="164"/>
        <v>-7082287584820.5957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-7082287584820.5957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-29509531603.419147</v>
      </c>
      <c r="L4150" s="444">
        <f t="shared" ca="1" si="164"/>
        <v>-7111797116424.0146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-7111797116424.0146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-29632487985.100063</v>
      </c>
      <c r="L4151" s="444">
        <f t="shared" ca="1" si="164"/>
        <v>-7141429604409.1143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-7141429604409.1143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-29755956685.037979</v>
      </c>
      <c r="L4152" s="444">
        <f t="shared" ca="1" si="164"/>
        <v>-7171185561094.1523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-7171185561094.1523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-29879939837.8923</v>
      </c>
      <c r="L4153" s="444">
        <f t="shared" ca="1" si="164"/>
        <v>-7201065500932.0449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-7201065500932.0449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-30004439587.216854</v>
      </c>
      <c r="L4154" s="444">
        <f t="shared" ca="1" si="164"/>
        <v>-7231069940519.2617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-7231069940519.2617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-30129458085.496922</v>
      </c>
      <c r="L4155" s="444">
        <f t="shared" ca="1" si="164"/>
        <v>-7261199398604.7588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-7261199398604.7588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-30254997494.186497</v>
      </c>
      <c r="L4156" s="444">
        <f t="shared" ca="1" si="164"/>
        <v>-7291454396098.9453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-7291454396098.9453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-30381059983.745605</v>
      </c>
      <c r="L4157" s="444">
        <f t="shared" ca="1" si="164"/>
        <v>-7321835456082.6914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-7321835456082.6914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-30507647733.677879</v>
      </c>
      <c r="L4158" s="444">
        <f t="shared" ca="1" si="164"/>
        <v>-7352343103816.3691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-7352343103816.3691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-30634762932.568203</v>
      </c>
      <c r="L4159" s="444">
        <f t="shared" ca="1" si="164"/>
        <v>-7382977866748.9375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-7382977866748.9375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-30762407778.120575</v>
      </c>
      <c r="L4160" s="444">
        <f t="shared" ca="1" si="164"/>
        <v>-7413740274527.0576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-7413740274527.0576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-30890584477.196072</v>
      </c>
      <c r="L4161" s="444">
        <f t="shared" ca="1" si="164"/>
        <v>-7444630859004.2539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-7444630859004.2539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-31019295245.851059</v>
      </c>
      <c r="L4162" s="444">
        <f t="shared" ca="1" si="164"/>
        <v>-7475650154250.1045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-7475650154250.1045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-31148542309.375435</v>
      </c>
      <c r="L4163" s="444">
        <f t="shared" ca="1" si="164"/>
        <v>-7506798696559.4795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-7506798696559.4795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-31278327902.331165</v>
      </c>
      <c r="L4164" s="444">
        <f t="shared" ca="1" si="164"/>
        <v>-7538077024461.8105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-7538077024461.8105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-31408654268.590878</v>
      </c>
      <c r="L4165" s="444">
        <f t="shared" ca="1" si="164"/>
        <v>-7569485678730.4014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-7569485678730.4014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-31539523661.376667</v>
      </c>
      <c r="L4166" s="444">
        <f t="shared" ca="1" si="164"/>
        <v>-7601025202391.7783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-7601025202391.7783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-31670938343.299076</v>
      </c>
      <c r="L4167" s="444">
        <f t="shared" ca="1" si="164"/>
        <v>-7632696140735.0771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-7632696140735.0771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-31802900586.39616</v>
      </c>
      <c r="L4168" s="444">
        <f t="shared" ca="1" si="164"/>
        <v>-7664499041321.4736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-7664499041321.4736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-31935412672.172806</v>
      </c>
      <c r="L4169" s="444">
        <f t="shared" ca="1" si="164"/>
        <v>-7696434453993.6465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-7696434453993.6465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-32068476891.640194</v>
      </c>
      <c r="L4170" s="444">
        <f t="shared" ca="1" si="164"/>
        <v>-7728502930885.2871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-7728502930885.2871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-32202095545.355362</v>
      </c>
      <c r="L4171" s="444">
        <f t="shared" ca="1" si="164"/>
        <v>-7760705026430.6426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-7760705026430.6426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-32336270943.46101</v>
      </c>
      <c r="L4172" s="444">
        <f t="shared" ca="1" si="164"/>
        <v>-7793041297374.1035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-7793041297374.1035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-32471005405.72543</v>
      </c>
      <c r="L4173" s="444">
        <f t="shared" ca="1" si="164"/>
        <v>-7825512302779.8291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-7825512302779.8291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-32606301261.582626</v>
      </c>
      <c r="L4174" s="444">
        <f t="shared" ca="1" si="164"/>
        <v>-7858118604041.4121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-7858118604041.4121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-32742160850.172554</v>
      </c>
      <c r="L4175" s="444">
        <f t="shared" ca="1" si="164"/>
        <v>-7890860764891.585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-7890860764891.585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-32878586520.381603</v>
      </c>
      <c r="L4176" s="444">
        <f t="shared" ca="1" si="164"/>
        <v>-7923739351411.9668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-7923739351411.9668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-33015580630.883194</v>
      </c>
      <c r="L4177" s="444">
        <f t="shared" ca="1" si="164"/>
        <v>-7956754932042.8496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-7956754932042.8496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-33153145550.178539</v>
      </c>
      <c r="L4178" s="444">
        <f t="shared" ca="1" si="164"/>
        <v>-7989908077593.0283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-7989908077593.0283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-33291283656.637619</v>
      </c>
      <c r="L4179" s="444">
        <f t="shared" ca="1" si="164"/>
        <v>-8023199361249.666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-8023199361249.666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-33429997338.540276</v>
      </c>
      <c r="L4180" s="444">
        <f t="shared" ca="1" si="164"/>
        <v>-8056629358588.2061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-8056629358588.2061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-33569288994.117519</v>
      </c>
      <c r="L4181" s="444">
        <f t="shared" ca="1" si="164"/>
        <v>-8090198647582.3232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-8090198647582.3232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-33709161031.593014</v>
      </c>
      <c r="L4182" s="444">
        <f t="shared" ca="1" si="164"/>
        <v>-8123907808613.916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-8123907808613.916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-33849615869.224651</v>
      </c>
      <c r="L4183" s="444">
        <f t="shared" ca="1" si="164"/>
        <v>-8157757424483.1406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-8157757424483.1406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-33990655935.346416</v>
      </c>
      <c r="L4184" s="444">
        <f t="shared" ca="1" si="164"/>
        <v>-8191748080418.4873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-8191748080418.4873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-34132283668.410362</v>
      </c>
      <c r="L4185" s="444">
        <f t="shared" ca="1" si="164"/>
        <v>-8225880364086.8975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-8225880364086.8975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-34274501517.028736</v>
      </c>
      <c r="L4186" s="444">
        <f t="shared" ca="1" si="164"/>
        <v>-8260154865603.9258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-8260154865603.9258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-34417311940.016357</v>
      </c>
      <c r="L4187" s="444">
        <f t="shared" ca="1" si="164"/>
        <v>-8294572177543.9424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-8294572177543.9424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-34560717406.43309</v>
      </c>
      <c r="L4188" s="444">
        <f t="shared" ca="1" si="164"/>
        <v>-8329132894950.375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-8329132894950.375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-34704720395.626564</v>
      </c>
      <c r="L4189" s="444">
        <f t="shared" ca="1" si="164"/>
        <v>-8363837615346.002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-8363837615346.002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-34849323397.275009</v>
      </c>
      <c r="L4190" s="444">
        <f t="shared" ca="1" si="164"/>
        <v>-8398686938743.2773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-8398686938743.2773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-34994528911.430321</v>
      </c>
      <c r="L4191" s="444">
        <f t="shared" ca="1" si="164"/>
        <v>-8433681467654.708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-8433681467654.708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-35140339448.561287</v>
      </c>
      <c r="L4192" s="444">
        <f t="shared" ca="1" si="164"/>
        <v>-8468821807103.2695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-8468821807103.2695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-35286757529.596954</v>
      </c>
      <c r="L4193" s="444">
        <f t="shared" ca="1" si="164"/>
        <v>-8504108564632.8662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-8504108564632.8662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-35433785685.970276</v>
      </c>
      <c r="L4194" s="444">
        <f t="shared" ca="1" si="164"/>
        <v>-8539542350318.8369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-8539542350318.8369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-35581426459.661827</v>
      </c>
      <c r="L4195" s="444">
        <f t="shared" ca="1" si="164"/>
        <v>-8575123776778.499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-8575123776778.499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-35729682403.243744</v>
      </c>
      <c r="L4196" s="444">
        <f t="shared" ca="1" si="164"/>
        <v>-8610853459181.7432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-8610853459181.7432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-35878556079.923927</v>
      </c>
      <c r="L4197" s="444">
        <f t="shared" ca="1" si="164"/>
        <v>-8646732015261.667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-8646732015261.667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-36028050063.590286</v>
      </c>
      <c r="L4198" s="444">
        <f t="shared" ca="1" si="164"/>
        <v>-8682760065325.2568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-8682760065325.2568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-36178166938.85524</v>
      </c>
      <c r="L4199" s="444">
        <f t="shared" ca="1" si="164"/>
        <v>-8718938232264.1123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-8718938232264.1123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-36328909301.100464</v>
      </c>
      <c r="L4200" s="444">
        <f t="shared" ca="1" si="164"/>
        <v>-8755267141565.2129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-8755267141565.2129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-36480279756.521721</v>
      </c>
      <c r="L4201" s="444">
        <f t="shared" ca="1" si="164"/>
        <v>-8791747421321.7344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-8791747421321.7344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-36632280922.173889</v>
      </c>
      <c r="L4202" s="444">
        <f t="shared" ca="1" si="164"/>
        <v>-8828379702243.9082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-8828379702243.9082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-36784915426.016281</v>
      </c>
      <c r="L4203" s="444">
        <f t="shared" ca="1" si="164"/>
        <v>-8865164617669.9238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-8865164617669.9238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-36938185906.958015</v>
      </c>
      <c r="L4204" s="444">
        <f t="shared" ca="1" si="164"/>
        <v>-8902102803576.8828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-8902102803576.8828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-37092095014.903679</v>
      </c>
      <c r="L4205" s="444">
        <f t="shared" ca="1" si="164"/>
        <v>-8939194898591.7871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-8939194898591.7871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-37246645410.79911</v>
      </c>
      <c r="L4206" s="444">
        <f t="shared" ca="1" si="164"/>
        <v>-8976441544002.5859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-8976441544002.5859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-37401839766.677444</v>
      </c>
      <c r="L4207" s="444">
        <f t="shared" ca="1" si="164"/>
        <v>-9013843383769.2637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-9013843383769.2637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-37557680765.705261</v>
      </c>
      <c r="L4208" s="444">
        <f t="shared" ca="1" si="164"/>
        <v>-9051401064534.9688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-9051401064534.9688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-37714171102.229034</v>
      </c>
      <c r="L4209" s="444">
        <f t="shared" ca="1" si="164"/>
        <v>-9089115235637.1973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-9089115235637.1973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-37871313481.821655</v>
      </c>
      <c r="L4210" s="444">
        <f t="shared" ca="1" si="164"/>
        <v>-9126986549119.0195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-9126986549119.0195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-38029110621.329247</v>
      </c>
      <c r="L4211" s="444">
        <f t="shared" ca="1" si="164"/>
        <v>-9165015659740.3496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-9165015659740.3496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-38187565248.918121</v>
      </c>
      <c r="L4212" s="444">
        <f t="shared" ca="1" si="164"/>
        <v>-9203203224989.2676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-9203203224989.2676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-38346680104.121948</v>
      </c>
      <c r="L4213" s="444">
        <f t="shared" ca="1" si="164"/>
        <v>-9241549905093.3887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-9241549905093.3887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-38506457937.889122</v>
      </c>
      <c r="L4214" s="444">
        <f t="shared" ca="1" si="164"/>
        <v>-9280056363031.2773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-9280056363031.2773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-38666901512.630325</v>
      </c>
      <c r="L4215" s="444">
        <f t="shared" ca="1" si="164"/>
        <v>-9318723264543.9082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-9318723264543.9082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-38828013602.266281</v>
      </c>
      <c r="L4216" s="444">
        <f t="shared" ca="1" si="164"/>
        <v>-9357551278146.1738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-9357551278146.1738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-38989796992.275726</v>
      </c>
      <c r="L4217" s="444">
        <f t="shared" ca="1" si="164"/>
        <v>-9396541075138.4492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-9396541075138.4492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-39152254479.743538</v>
      </c>
      <c r="L4218" s="444">
        <f t="shared" ca="1" si="164"/>
        <v>-9435693329618.1934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-9435693329618.1934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-39315388873.409142</v>
      </c>
      <c r="L4219" s="444">
        <f t="shared" ca="1" si="164"/>
        <v>-9475008718491.6016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-9475008718491.6016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-39479202993.715004</v>
      </c>
      <c r="L4220" s="444">
        <f t="shared" ca="1" si="164"/>
        <v>-9514487921485.3164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-9514487921485.3164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-39643699672.855484</v>
      </c>
      <c r="L4221" s="444">
        <f t="shared" ca="1" si="164"/>
        <v>-9554131621158.1719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-9554131621158.1719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-39808881754.825714</v>
      </c>
      <c r="L4222" s="444">
        <f t="shared" ca="1" si="164"/>
        <v>-9593940502912.998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-9593940502912.998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-39974752095.470825</v>
      </c>
      <c r="L4223" s="444">
        <f t="shared" ca="1" si="164"/>
        <v>-9633915255008.4688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-9633915255008.4688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-40141313562.535286</v>
      </c>
      <c r="L4224" s="444">
        <f t="shared" ca="1" si="164"/>
        <v>-9674056568571.0039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-9674056568571.0039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-40308569035.712517</v>
      </c>
      <c r="L4225" s="444">
        <f t="shared" ca="1" si="164"/>
        <v>-9714365137606.7168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-9714365137606.7168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-40476521406.694656</v>
      </c>
      <c r="L4226" s="444">
        <f t="shared" ca="1" si="164"/>
        <v>-9754841659013.4121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-9754841659013.4121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-40645173579.222549</v>
      </c>
      <c r="L4227" s="444">
        <f t="shared" ca="1" si="164"/>
        <v>-9795486832592.6348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-9795486832592.6348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-40814528469.135979</v>
      </c>
      <c r="L4228" s="444">
        <f t="shared" ca="1" si="164"/>
        <v>-9836301361061.7715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-9836301361061.7715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-40984589004.424049</v>
      </c>
      <c r="L4229" s="444">
        <f t="shared" ca="1" si="164"/>
        <v>-9877285950066.1953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-9877285950066.1953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-41155358125.27581</v>
      </c>
      <c r="L4230" s="444">
        <f t="shared" ca="1" si="164"/>
        <v>-9918441308191.4707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-9918441308191.4707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-41326838784.131126</v>
      </c>
      <c r="L4231" s="444">
        <f t="shared" ca="1" si="164"/>
        <v>-9959768146975.6016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-9959768146975.6016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-41499033945.731674</v>
      </c>
      <c r="L4232" s="444">
        <f t="shared" ca="1" si="164"/>
        <v>-10001267180921.334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-10001267180921.334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-41671946587.172226</v>
      </c>
      <c r="L4233" s="444">
        <f t="shared" ca="1" si="164"/>
        <v>-10042939127508.506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-10042939127508.506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-41845579697.95211</v>
      </c>
      <c r="L4234" s="444">
        <f t="shared" ca="1" si="164"/>
        <v>-10084784707206.457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-10084784707206.457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-42019936280.026901</v>
      </c>
      <c r="L4235" s="444">
        <f t="shared" ca="1" si="164"/>
        <v>-10126804643486.484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-10126804643486.484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-42195019347.860352</v>
      </c>
      <c r="L4236" s="444">
        <f t="shared" ca="1" si="164"/>
        <v>-10168999662834.344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-10168999662834.344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-42370831928.476433</v>
      </c>
      <c r="L4237" s="444">
        <f t="shared" ca="1" si="164"/>
        <v>-10211370494762.82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-10211370494762.82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-42547377061.511749</v>
      </c>
      <c r="L4238" s="444">
        <f t="shared" ca="1" si="164"/>
        <v>-10253917871824.332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-10253917871824.332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-42724657799.268051</v>
      </c>
      <c r="L4239" s="444">
        <f t="shared" ca="1" si="164"/>
        <v>-10296642529623.6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-10296642529623.6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-42902677206.764999</v>
      </c>
      <c r="L4240" s="444">
        <f t="shared" ca="1" si="164"/>
        <v>-10339545206830.365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-10339545206830.365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-43081438361.79319</v>
      </c>
      <c r="L4241" s="444">
        <f t="shared" ca="1" si="164"/>
        <v>-10382626645192.158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-10382626645192.158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-43260944354.967323</v>
      </c>
      <c r="L4242" s="444">
        <f t="shared" ca="1" si="164"/>
        <v>-10425887589547.125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-10425887589547.125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-43441198289.779686</v>
      </c>
      <c r="L4243" s="444">
        <f t="shared" ca="1" si="164"/>
        <v>-10469328787836.904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-10469328787836.904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-43622203282.65377</v>
      </c>
      <c r="L4244" s="444">
        <f t="shared" ca="1" si="164"/>
        <v>-10512950991119.559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-10512950991119.559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-43803962462.998161</v>
      </c>
      <c r="L4245" s="444">
        <f t="shared" ca="1" si="164"/>
        <v>-10556754953582.557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-10556754953582.557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-43986478973.260651</v>
      </c>
      <c r="L4246" s="444">
        <f t="shared" ca="1" si="164"/>
        <v>-10600741432555.816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-10600741432555.816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-44169755968.982567</v>
      </c>
      <c r="L4247" s="444">
        <f t="shared" ca="1" si="164"/>
        <v>-10644911188524.799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-10644911188524.799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-44353796618.853325</v>
      </c>
      <c r="L4248" s="444">
        <f t="shared" ca="1" si="164"/>
        <v>-10689264985143.652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-10689264985143.652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-44538604104.765221</v>
      </c>
      <c r="L4249" s="444">
        <f t="shared" ca="1" si="164"/>
        <v>-10733803589248.418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-10733803589248.418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-44724181621.868408</v>
      </c>
      <c r="L4250" s="444">
        <f t="shared" ca="1" si="164"/>
        <v>-10778527770870.287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-10778527770870.287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-44910532378.626198</v>
      </c>
      <c r="L4251" s="444">
        <f t="shared" ca="1" si="164"/>
        <v>-10823438303248.914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-10823438303248.914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-45097659596.870476</v>
      </c>
      <c r="L4252" s="444">
        <f t="shared" ca="1" si="164"/>
        <v>-10868535962845.785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-10868535962845.785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-45285566511.857437</v>
      </c>
      <c r="L4253" s="444">
        <f t="shared" ca="1" si="164"/>
        <v>-10913821529357.643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-10913821529357.643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-45474256372.323509</v>
      </c>
      <c r="L4254" s="444">
        <f t="shared" ca="1" si="164"/>
        <v>-10959295785729.967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-10959295785729.967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-45663732440.541527</v>
      </c>
      <c r="L4255" s="444">
        <f t="shared" ca="1" si="164"/>
        <v>-11004959518170.508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-11004959518170.508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-45853997992.377113</v>
      </c>
      <c r="L4256" s="444">
        <f t="shared" ca="1" si="164"/>
        <v>-11050813516162.885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-11050813516162.885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-46045056317.345352</v>
      </c>
      <c r="L4257" s="444">
        <f t="shared" ca="1" si="164"/>
        <v>-11096858572480.23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-11096858572480.23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-46236910718.667625</v>
      </c>
      <c r="L4258" s="444">
        <f t="shared" ca="1" si="164"/>
        <v>-11143095483198.898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-11143095483198.898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-46429564513.328743</v>
      </c>
      <c r="L4259" s="444">
        <f t="shared" ca="1" si="164"/>
        <v>-11189525047712.227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-11189525047712.227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-46623021032.134277</v>
      </c>
      <c r="L4260" s="444">
        <f t="shared" ca="1" si="164"/>
        <v>-11236148068744.361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-11236148068744.361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-46817283619.768173</v>
      </c>
      <c r="L4261" s="444">
        <f t="shared" ca="1" si="164"/>
        <v>-11282965352364.129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-11282965352364.129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-47012355634.85054</v>
      </c>
      <c r="L4262" s="444">
        <f t="shared" ca="1" si="164"/>
        <v>-11329977707998.979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-11329977707998.979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-47208240449.995743</v>
      </c>
      <c r="L4263" s="444">
        <f t="shared" ca="1" si="164"/>
        <v>-11377185948448.975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-11377185948448.975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-47404941451.870728</v>
      </c>
      <c r="L4264" s="444">
        <f t="shared" ca="1" si="164"/>
        <v>-11424590889900.846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-11424590889900.846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-47602462041.253525</v>
      </c>
      <c r="L4265" s="444">
        <f t="shared" ca="1" si="164"/>
        <v>-11472193351942.1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-11472193351942.1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-47800805633.092079</v>
      </c>
      <c r="L4266" s="444">
        <f t="shared" ca="1" si="164"/>
        <v>-11519994157575.191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-11519994157575.191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-47999975656.563293</v>
      </c>
      <c r="L4267" s="444">
        <f t="shared" ca="1" si="164"/>
        <v>-11567994133231.754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-11567994133231.754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-48199975555.132309</v>
      </c>
      <c r="L4268" s="444">
        <f t="shared" ca="1" si="164"/>
        <v>-11616194108786.887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-11616194108786.887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-48400808786.61203</v>
      </c>
      <c r="L4269" s="444">
        <f t="shared" ca="1" si="164"/>
        <v>-11664594917573.498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-11664594917573.498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-48602478823.222908</v>
      </c>
      <c r="L4270" s="444">
        <f t="shared" ca="1" si="164"/>
        <v>-11713197396396.721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-11713197396396.721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-48804989151.653</v>
      </c>
      <c r="L4271" s="444">
        <f t="shared" ca="1" si="164"/>
        <v>-11762002385548.373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-11762002385548.373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-49008343273.118217</v>
      </c>
      <c r="L4272" s="444">
        <f t="shared" ca="1" si="164"/>
        <v>-11811010728821.492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-11811010728821.492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-49212544703.422882</v>
      </c>
      <c r="L4273" s="444">
        <f t="shared" ca="1" si="164"/>
        <v>-11860223273524.916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-11860223273524.916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-49417596973.020485</v>
      </c>
      <c r="L4274" s="444">
        <f t="shared" ca="1" si="164"/>
        <v>-11909640870497.936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-11909640870497.936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-49623503627.07473</v>
      </c>
      <c r="L4275" s="444">
        <f t="shared" ca="1" si="164"/>
        <v>-11959264374125.01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-11959264374125.01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-49830268225.520874</v>
      </c>
      <c r="L4276" s="444">
        <f t="shared" ca="1" si="164"/>
        <v>-12009094642350.531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-12009094642350.531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-50037894343.127213</v>
      </c>
      <c r="L4277" s="444">
        <f t="shared" ca="1" si="164"/>
        <v>-12059132536693.658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-12059132536693.658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-50246385569.556908</v>
      </c>
      <c r="L4278" s="444">
        <f t="shared" ca="1" si="164"/>
        <v>-12109378922263.215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-12109378922263.215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-50455745509.430061</v>
      </c>
      <c r="L4279" s="444">
        <f t="shared" ca="1" si="164"/>
        <v>-12159834667772.645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-12159834667772.645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-50665977782.386017</v>
      </c>
      <c r="L4280" s="444">
        <f t="shared" ca="1" si="164"/>
        <v>-12210500645555.031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-12210500645555.031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-50877086023.145966</v>
      </c>
      <c r="L4281" s="444">
        <f t="shared" ca="1" si="164"/>
        <v>-12261377731578.178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-12261377731578.178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-51089073881.575737</v>
      </c>
      <c r="L4282" s="444">
        <f t="shared" ca="1" si="164"/>
        <v>-12312466805459.754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-12312466805459.754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-51301945022.748978</v>
      </c>
      <c r="L4283" s="444">
        <f t="shared" ca="1" si="164"/>
        <v>-12363768750482.502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-12363768750482.502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-51515703127.010422</v>
      </c>
      <c r="L4284" s="444">
        <f t="shared" ca="1" si="164"/>
        <v>-12415284453609.512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-12415284453609.512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-51730351890.039635</v>
      </c>
      <c r="L4285" s="444">
        <f t="shared" ca="1" si="164"/>
        <v>-12467014805499.551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-12467014805499.551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-51945895022.914795</v>
      </c>
      <c r="L4286" s="444">
        <f t="shared" ca="1" si="164"/>
        <v>-12518960700522.465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-12518960700522.465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-52162336252.176933</v>
      </c>
      <c r="L4287" s="444">
        <f t="shared" ca="1" si="164"/>
        <v>-12571123036774.643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-12571123036774.643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-52379679319.894341</v>
      </c>
      <c r="L4288" s="444">
        <f t="shared" ca="1" si="164"/>
        <v>-12623502716094.537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-12623502716094.537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-52597927983.727234</v>
      </c>
      <c r="L4289" s="444">
        <f t="shared" ca="1" si="164"/>
        <v>-12676100644078.264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-12676100644078.264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-52817086016.992767</v>
      </c>
      <c r="L4290" s="444">
        <f t="shared" ca="1" si="164"/>
        <v>-12728917730095.256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-12728917730095.256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-53037157208.730232</v>
      </c>
      <c r="L4291" s="444">
        <f t="shared" ca="1" si="164"/>
        <v>-12781954887303.986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-12781954887303.986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-53258145363.766609</v>
      </c>
      <c r="L4292" s="444">
        <f t="shared" ca="1" si="164"/>
        <v>-12835213032667.754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-12835213032667.754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-53480054302.78231</v>
      </c>
      <c r="L4293" s="444">
        <f t="shared" ca="1" si="164"/>
        <v>-12888693086970.537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-12888693086970.537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-53702887862.377235</v>
      </c>
      <c r="L4294" s="444">
        <f t="shared" ca="1" si="164"/>
        <v>-12942395974832.914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-12942395974832.914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-53926649895.137138</v>
      </c>
      <c r="L4295" s="444">
        <f t="shared" ca="1" si="164"/>
        <v>-12996322624728.051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-12996322624728.051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-54151344269.700211</v>
      </c>
      <c r="L4296" s="444">
        <f t="shared" ca="1" si="164"/>
        <v>-13050473968997.752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-13050473968997.752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-54376974870.823967</v>
      </c>
      <c r="L4297" s="444">
        <f t="shared" ca="1" si="164"/>
        <v>-13104850943868.576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-13104850943868.576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-54603545599.4524</v>
      </c>
      <c r="L4298" s="444">
        <f t="shared" ca="1" si="164"/>
        <v>-13159454489468.029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-13159454489468.029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-54831060372.783455</v>
      </c>
      <c r="L4299" s="444">
        <f t="shared" ca="1" si="164"/>
        <v>-13214285549840.813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-13214285549840.813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-55059523124.336716</v>
      </c>
      <c r="L4300" s="444">
        <f t="shared" ca="1" si="164"/>
        <v>-13269345072965.148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-13269345072965.148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-55288937804.021454</v>
      </c>
      <c r="L4301" s="444">
        <f t="shared" ca="1" si="164"/>
        <v>-13324634010769.17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-13324634010769.17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-55519308378.204872</v>
      </c>
      <c r="L4302" s="444">
        <f t="shared" ca="1" si="164"/>
        <v>-13380153319147.375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-13380153319147.375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-55750638829.780731</v>
      </c>
      <c r="L4303" s="444">
        <f t="shared" ca="1" si="164"/>
        <v>-13435903957977.156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-13435903957977.156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-55982933158.238152</v>
      </c>
      <c r="L4304" s="444">
        <f t="shared" ca="1" si="164"/>
        <v>-13491886891135.395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-13491886891135.395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-56216195379.730812</v>
      </c>
      <c r="L4305" s="444">
        <f t="shared" ca="1" si="164"/>
        <v>-13548103086515.125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-13548103086515.125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-56450429527.146355</v>
      </c>
      <c r="L4306" s="444">
        <f t="shared" ca="1" si="164"/>
        <v>-13604553516042.271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-13604553516042.271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-56685639650.176132</v>
      </c>
      <c r="L4307" s="444">
        <f t="shared" ca="1" si="164"/>
        <v>-13661239155692.447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-13661239155692.447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-56921829815.385193</v>
      </c>
      <c r="L4308" s="444">
        <f t="shared" ca="1" si="164"/>
        <v>-13718160985507.832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-13718160985507.832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-57159004106.282639</v>
      </c>
      <c r="L4309" s="444">
        <f t="shared" ca="1" si="164"/>
        <v>-13775319989614.115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-13775319989614.115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-57397166623.392143</v>
      </c>
      <c r="L4310" s="444">
        <f t="shared" ca="1" si="164"/>
        <v>-13832717156237.508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-13832717156237.508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-57636321484.322945</v>
      </c>
      <c r="L4311" s="444">
        <f t="shared" ca="1" si="164"/>
        <v>-13890353477721.83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-13890353477721.83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-57876472823.840958</v>
      </c>
      <c r="L4312" s="444">
        <f t="shared" ca="1" si="164"/>
        <v>-13948229950545.672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-13948229950545.672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-58117624793.9403</v>
      </c>
      <c r="L4313" s="444">
        <f t="shared" ca="1" si="164"/>
        <v>-14006347575339.611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-14006347575339.611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-58359781563.915047</v>
      </c>
      <c r="L4314" s="444">
        <f t="shared" ca="1" si="164"/>
        <v>-14064707356903.527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-14064707356903.527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-58602947320.431358</v>
      </c>
      <c r="L4315" s="444">
        <f t="shared" ca="1" si="164"/>
        <v>-14123310304223.959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-14123310304223.959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-58847126267.599831</v>
      </c>
      <c r="L4316" s="444">
        <f t="shared" ca="1" si="164"/>
        <v>-14182157430491.559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-14182157430491.559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-59092322627.048157</v>
      </c>
      <c r="L4317" s="444">
        <f t="shared" ca="1" si="164"/>
        <v>-14241249753118.607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-14241249753118.607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-59338540637.994202</v>
      </c>
      <c r="L4318" s="444">
        <f t="shared" ca="1" si="164"/>
        <v>-14300588293756.602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-14300588293756.602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-59585784557.31916</v>
      </c>
      <c r="L4319" s="444">
        <f t="shared" ca="1" si="164"/>
        <v>-14360174078313.92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-14360174078313.92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-59834058659.641335</v>
      </c>
      <c r="L4320" s="444">
        <f t="shared" ca="1" si="164"/>
        <v>-14420008136973.561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-14420008136973.561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-60083367237.389832</v>
      </c>
      <c r="L4321" s="444">
        <f t="shared" ca="1" si="164"/>
        <v>-14480091504210.951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-14480091504210.951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-60333714600.87896</v>
      </c>
      <c r="L4322" s="444">
        <f t="shared" ca="1" si="164"/>
        <v>-14540425218811.83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-14540425218811.83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-60585105078.382614</v>
      </c>
      <c r="L4323" s="444">
        <f t="shared" ca="1" si="164"/>
        <v>-14601010323890.213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-14601010323890.213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-60837543016.209213</v>
      </c>
      <c r="L4324" s="444">
        <f t="shared" ca="1" si="164"/>
        <v>-14661847866906.422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-14661847866906.422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-61091032778.776756</v>
      </c>
      <c r="L4325" s="444">
        <f t="shared" ca="1" si="164"/>
        <v>-14722938899685.199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-14722938899685.199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-61345578748.688324</v>
      </c>
      <c r="L4326" s="444">
        <f t="shared" ca="1" si="164"/>
        <v>-14784284478433.887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-14784284478433.887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-61601185326.807854</v>
      </c>
      <c r="L4327" s="444">
        <f t="shared" ca="1" si="164"/>
        <v>-14845885663760.695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-14845885663760.695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-61857856932.33622</v>
      </c>
      <c r="L4328" s="444">
        <f t="shared" ca="1" si="164"/>
        <v>-14907743520693.031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-14907743520693.031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-62115598002.887627</v>
      </c>
      <c r="L4329" s="444">
        <f t="shared" ca="1" si="164"/>
        <v>-14969859118695.918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-14969859118695.918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-62374412994.566322</v>
      </c>
      <c r="L4330" s="444">
        <f t="shared" ca="1" si="164"/>
        <v>-15032233531690.484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-15032233531690.484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-62634306382.043686</v>
      </c>
      <c r="L4331" s="444">
        <f t="shared" ca="1" si="164"/>
        <v>-15094867838072.527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-15094867838072.527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-62895282658.635521</v>
      </c>
      <c r="L4332" s="444">
        <f t="shared" ca="1" si="164"/>
        <v>-15157763120731.162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-15157763120731.162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-63157346336.379845</v>
      </c>
      <c r="L4333" s="444">
        <f t="shared" ca="1" si="164"/>
        <v>-15220920467067.541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-15220920467067.541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-63420501946.114754</v>
      </c>
      <c r="L4334" s="444">
        <f t="shared" ca="1" si="164"/>
        <v>-15284340969013.656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-15284340969013.656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-63684754037.5569</v>
      </c>
      <c r="L4335" s="444">
        <f t="shared" ca="1" si="164"/>
        <v>-15348025723051.213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-15348025723051.213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-63950107179.380051</v>
      </c>
      <c r="L4336" s="444">
        <f t="shared" ca="1" si="164"/>
        <v>-15411975830230.594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-15411975830230.594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-64216565959.294136</v>
      </c>
      <c r="L4337" s="444">
        <f t="shared" ca="1" si="164"/>
        <v>-15476192396189.889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-15476192396189.889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-64484134984.124535</v>
      </c>
      <c r="L4338" s="444">
        <f t="shared" ca="1" si="164"/>
        <v>-15540676531174.014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-15540676531174.014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-64752818879.891731</v>
      </c>
      <c r="L4339" s="444">
        <f t="shared" ca="1" si="164"/>
        <v>-15605429350053.906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-15605429350053.906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-65022622291.891273</v>
      </c>
      <c r="L4340" s="444">
        <f t="shared" ca="1" si="164"/>
        <v>-15670451972345.797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-15670451972345.797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-65293549884.774155</v>
      </c>
      <c r="L4341" s="444">
        <f t="shared" ca="1" si="164"/>
        <v>-15735745522230.57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-15735745522230.57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-65565606342.627373</v>
      </c>
      <c r="L4342" s="444">
        <f t="shared" ca="1" si="164"/>
        <v>-15801311128573.197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-15801311128573.197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-65838796369.054993</v>
      </c>
      <c r="L4343" s="444">
        <f t="shared" ref="L4343:L4597" ca="1" si="169">I4343-J4343+K4343</f>
        <v>-15867149924942.252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-15867149924942.252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-66113124687.259384</v>
      </c>
      <c r="L4344" s="444">
        <f t="shared" ca="1" si="169"/>
        <v>-15933263049629.512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-15933263049629.512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-66388596040.122963</v>
      </c>
      <c r="L4345" s="444">
        <f t="shared" ca="1" si="169"/>
        <v>-15999651645669.635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-15999651645669.635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-66665215190.290154</v>
      </c>
      <c r="L4346" s="444">
        <f t="shared" ca="1" si="169"/>
        <v>-16066316860859.926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-16066316860859.926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-66942986920.249695</v>
      </c>
      <c r="L4347" s="444">
        <f t="shared" ca="1" si="169"/>
        <v>-16133259847780.176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-16133259847780.176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-67221916032.417404</v>
      </c>
      <c r="L4348" s="444">
        <f t="shared" ca="1" si="169"/>
        <v>-16200481763812.594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-16200481763812.594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-67502007349.219139</v>
      </c>
      <c r="L4349" s="444">
        <f t="shared" ca="1" si="169"/>
        <v>-16267983771161.813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-16267983771161.813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-67783265713.174225</v>
      </c>
      <c r="L4350" s="444">
        <f t="shared" ca="1" si="169"/>
        <v>-16335767036874.986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-16335767036874.986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-68065695986.979103</v>
      </c>
      <c r="L4351" s="444">
        <f t="shared" ca="1" si="169"/>
        <v>-16403832732861.965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-16403832732861.965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-68349303053.591522</v>
      </c>
      <c r="L4352" s="444">
        <f t="shared" ca="1" si="169"/>
        <v>-16472182035915.557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-16472182035915.557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-68634091816.314827</v>
      </c>
      <c r="L4353" s="444">
        <f t="shared" ca="1" si="169"/>
        <v>-16540816127731.871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-16540816127731.871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-68920067198.882797</v>
      </c>
      <c r="L4354" s="444">
        <f t="shared" ca="1" si="169"/>
        <v>-16609736194930.754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-16609736194930.754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-69207234145.5448</v>
      </c>
      <c r="L4355" s="444">
        <f t="shared" ca="1" si="169"/>
        <v>-16678943429076.299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-16678943429076.299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-69495597621.15123</v>
      </c>
      <c r="L4356" s="444">
        <f t="shared" ca="1" si="169"/>
        <v>-16748439026697.449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-16748439026697.449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-69785162611.239365</v>
      </c>
      <c r="L4357" s="444">
        <f t="shared" ca="1" si="169"/>
        <v>-16818224189308.689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-16818224189308.689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-70075934122.119537</v>
      </c>
      <c r="L4358" s="444">
        <f t="shared" ca="1" si="169"/>
        <v>-16888300123430.809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-16888300123430.809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-70367917180.9617</v>
      </c>
      <c r="L4359" s="444">
        <f t="shared" ca="1" si="169"/>
        <v>-16958668040611.77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-16958668040611.77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-70661116835.88237</v>
      </c>
      <c r="L4360" s="444">
        <f t="shared" ca="1" si="169"/>
        <v>-17029329157447.652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-17029329157447.652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-70955538156.031891</v>
      </c>
      <c r="L4361" s="444">
        <f t="shared" ca="1" si="169"/>
        <v>-17100284695603.684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-17100284695603.684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-71251186231.682007</v>
      </c>
      <c r="L4362" s="444">
        <f t="shared" ca="1" si="169"/>
        <v>-17171535881835.365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-17171535881835.365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-71548066174.314026</v>
      </c>
      <c r="L4363" s="444">
        <f t="shared" ca="1" si="169"/>
        <v>-17243083948009.68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-17243083948009.68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-71846183116.706985</v>
      </c>
      <c r="L4364" s="444">
        <f t="shared" ca="1" si="169"/>
        <v>-17314930131126.387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-17314930131126.387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-72145542213.026596</v>
      </c>
      <c r="L4365" s="444">
        <f t="shared" ca="1" si="169"/>
        <v>-17387075673339.414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-17387075673339.414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-72446148638.914215</v>
      </c>
      <c r="L4366" s="444">
        <f t="shared" ca="1" si="169"/>
        <v>-17459521821978.328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-17459521821978.328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-72748007591.57637</v>
      </c>
      <c r="L4367" s="444">
        <f t="shared" ca="1" si="169"/>
        <v>-17532269829569.904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-17532269829569.904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-73051124289.874603</v>
      </c>
      <c r="L4368" s="444">
        <f t="shared" ca="1" si="169"/>
        <v>-17605320953859.777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-17605320953859.777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-73355503974.415741</v>
      </c>
      <c r="L4369" s="444">
        <f t="shared" ca="1" si="169"/>
        <v>-17678676457834.191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-17678676457834.191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-73661151907.642456</v>
      </c>
      <c r="L4370" s="444">
        <f t="shared" ca="1" si="169"/>
        <v>-17752337609741.832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-17752337609741.832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-73968073373.924301</v>
      </c>
      <c r="L4371" s="444">
        <f t="shared" ca="1" si="169"/>
        <v>-17826305683115.758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-17826305683115.758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-74276273679.648987</v>
      </c>
      <c r="L4372" s="444">
        <f t="shared" ca="1" si="169"/>
        <v>-17900581956795.406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-17900581956795.406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-74585758153.314194</v>
      </c>
      <c r="L4373" s="444">
        <f t="shared" ca="1" si="169"/>
        <v>-17975167714948.719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-17975167714948.719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-74896532145.619659</v>
      </c>
      <c r="L4374" s="444">
        <f t="shared" ca="1" si="169"/>
        <v>-18050064247094.34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-18050064247094.34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-75208601029.559753</v>
      </c>
      <c r="L4375" s="444">
        <f t="shared" ca="1" si="169"/>
        <v>-18125272848123.898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-18125272848123.898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-75521970200.516235</v>
      </c>
      <c r="L4376" s="444">
        <f t="shared" ca="1" si="169"/>
        <v>-18200794818324.414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-18200794818324.414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-75836645076.35173</v>
      </c>
      <c r="L4377" s="444">
        <f t="shared" ca="1" si="169"/>
        <v>-18276631463400.766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-18276631463400.766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-76152631097.503189</v>
      </c>
      <c r="L4378" s="444">
        <f t="shared" ca="1" si="169"/>
        <v>-18352784094498.27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-18352784094498.27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-76469933727.076126</v>
      </c>
      <c r="L4379" s="444">
        <f t="shared" ca="1" si="169"/>
        <v>-18429254028225.344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-18429254028225.344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-76788558450.938934</v>
      </c>
      <c r="L4380" s="444">
        <f t="shared" ca="1" si="169"/>
        <v>-18506042586676.281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-18506042586676.281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-77108510777.817841</v>
      </c>
      <c r="L4381" s="444">
        <f t="shared" ca="1" si="169"/>
        <v>-18583151097454.098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-18583151097454.098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-77429796239.392075</v>
      </c>
      <c r="L4382" s="444">
        <f t="shared" ca="1" si="169"/>
        <v>-18660580893693.488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-18660580893693.488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-77752420390.389526</v>
      </c>
      <c r="L4383" s="444">
        <f t="shared" ca="1" si="169"/>
        <v>-18738333314083.879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-18738333314083.879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-78076388808.682831</v>
      </c>
      <c r="L4384" s="444">
        <f t="shared" ca="1" si="169"/>
        <v>-18816409702892.563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-18816409702892.563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-78401707095.385681</v>
      </c>
      <c r="L4385" s="444">
        <f t="shared" ca="1" si="169"/>
        <v>-18894811409987.949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-18894811409987.949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-78728380874.949783</v>
      </c>
      <c r="L4386" s="444">
        <f t="shared" ca="1" si="169"/>
        <v>-18973539790862.898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-18973539790862.898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-79056415795.26207</v>
      </c>
      <c r="L4387" s="444">
        <f t="shared" ca="1" si="169"/>
        <v>-19052596206658.16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-19052596206658.16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-79385817527.74234</v>
      </c>
      <c r="L4388" s="444">
        <f t="shared" ca="1" si="169"/>
        <v>-19131982024185.902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-19131982024185.902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-79716591767.441254</v>
      </c>
      <c r="L4389" s="444">
        <f t="shared" ca="1" si="169"/>
        <v>-19211698615953.344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-19211698615953.344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-80048744233.138931</v>
      </c>
      <c r="L4390" s="444">
        <f t="shared" ca="1" si="169"/>
        <v>-19291747360186.484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-19291747360186.484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-80382280667.44368</v>
      </c>
      <c r="L4391" s="444">
        <f t="shared" ca="1" si="169"/>
        <v>-19372129640853.93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-19372129640853.93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-80717206836.891373</v>
      </c>
      <c r="L4392" s="444">
        <f t="shared" ca="1" si="169"/>
        <v>-19452846847690.82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-19452846847690.82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-81053528532.04509</v>
      </c>
      <c r="L4393" s="444">
        <f t="shared" ca="1" si="169"/>
        <v>-19533900376222.867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-19533900376222.867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-81391251567.595276</v>
      </c>
      <c r="L4394" s="444">
        <f t="shared" ca="1" si="169"/>
        <v>-19615291627790.461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-19615291627790.461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-81730381782.460251</v>
      </c>
      <c r="L4395" s="444">
        <f t="shared" ca="1" si="169"/>
        <v>-19697022009572.922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-19697022009572.922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-82070925039.887177</v>
      </c>
      <c r="L4396" s="444">
        <f t="shared" ca="1" si="169"/>
        <v>-19779092934612.809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-19779092934612.809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-82412887227.553375</v>
      </c>
      <c r="L4397" s="444">
        <f t="shared" ca="1" si="169"/>
        <v>-19861505821840.363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-19861505821840.363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-82756274257.668182</v>
      </c>
      <c r="L4398" s="444">
        <f t="shared" ca="1" si="169"/>
        <v>-19944262096098.031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-19944262096098.031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-83101092067.075134</v>
      </c>
      <c r="L4399" s="444">
        <f t="shared" ca="1" si="169"/>
        <v>-20027363188165.105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-20027363188165.105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-83447346617.354599</v>
      </c>
      <c r="L4400" s="444">
        <f t="shared" ca="1" si="169"/>
        <v>-20110810534782.461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-20110810534782.461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-83795043894.926926</v>
      </c>
      <c r="L4401" s="444">
        <f t="shared" ca="1" si="169"/>
        <v>-20194605578677.387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-20194605578677.387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-84144189911.155777</v>
      </c>
      <c r="L4402" s="444">
        <f t="shared" ca="1" si="169"/>
        <v>-20278749768588.543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-20278749768588.543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-84494790702.452255</v>
      </c>
      <c r="L4403" s="444">
        <f t="shared" ca="1" si="169"/>
        <v>-20363244559290.996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-20363244559290.996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-84846852330.37915</v>
      </c>
      <c r="L4404" s="444">
        <f t="shared" ca="1" si="169"/>
        <v>-20448091411621.375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-20448091411621.375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-85200380881.755722</v>
      </c>
      <c r="L4405" s="444">
        <f t="shared" ca="1" si="169"/>
        <v>-20533291792503.129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-20533291792503.129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-85555382468.763031</v>
      </c>
      <c r="L4406" s="444">
        <f t="shared" ca="1" si="169"/>
        <v>-20618847174971.891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-20618847174971.891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-85911863229.049545</v>
      </c>
      <c r="L4407" s="444">
        <f t="shared" ca="1" si="169"/>
        <v>-20704759038200.941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-20704759038200.941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-86269829325.83725</v>
      </c>
      <c r="L4408" s="444">
        <f t="shared" ca="1" si="169"/>
        <v>-20791028867526.777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-20791028867526.777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-86629286948.028244</v>
      </c>
      <c r="L4409" s="444">
        <f t="shared" ca="1" si="169"/>
        <v>-20877658154474.805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-20877658154474.805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-86990242310.311691</v>
      </c>
      <c r="L4410" s="444">
        <f t="shared" ca="1" si="169"/>
        <v>-20964648396785.117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-20964648396785.117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-87352701653.271317</v>
      </c>
      <c r="L4411" s="444">
        <f t="shared" ca="1" si="169"/>
        <v>-21052001098438.387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-21052001098438.387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-87716671243.493271</v>
      </c>
      <c r="L4412" s="444">
        <f t="shared" ca="1" si="169"/>
        <v>-21139717769681.879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-21139717769681.879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-88082157373.6745</v>
      </c>
      <c r="L4413" s="444">
        <f t="shared" ca="1" si="169"/>
        <v>-21227799927055.555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-21227799927055.555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-88449166362.731476</v>
      </c>
      <c r="L4414" s="444">
        <f t="shared" ca="1" si="169"/>
        <v>-21316249093418.285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-21316249093418.285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-88817704555.909515</v>
      </c>
      <c r="L4415" s="444">
        <f t="shared" ca="1" si="169"/>
        <v>-21405066797974.195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-21405066797974.195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-89187778324.892487</v>
      </c>
      <c r="L4416" s="444">
        <f t="shared" ca="1" si="169"/>
        <v>-21494254576299.086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-21494254576299.086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-89559394067.912857</v>
      </c>
      <c r="L4417" s="444">
        <f t="shared" ca="1" si="169"/>
        <v>-21583813970367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-21583813970367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-89932558209.862503</v>
      </c>
      <c r="L4418" s="444">
        <f t="shared" ca="1" si="169"/>
        <v>-21673746528576.863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-21673746528576.863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-90307277202.403595</v>
      </c>
      <c r="L4419" s="444">
        <f t="shared" ca="1" si="169"/>
        <v>-21764053805779.266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-21764053805779.266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-90683557524.080276</v>
      </c>
      <c r="L4420" s="444">
        <f t="shared" ca="1" si="169"/>
        <v>-21854737363303.348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-21854737363303.348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-91061405680.430618</v>
      </c>
      <c r="L4421" s="444">
        <f t="shared" ca="1" si="169"/>
        <v>-21945798768983.777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-21945798768983.777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-91440828204.099075</v>
      </c>
      <c r="L4422" s="444">
        <f t="shared" ca="1" si="169"/>
        <v>-22037239597187.875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-22037239597187.875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-91821831654.949478</v>
      </c>
      <c r="L4423" s="444">
        <f t="shared" ca="1" si="169"/>
        <v>-22129061428842.824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-22129061428842.824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-92204422620.178436</v>
      </c>
      <c r="L4424" s="444">
        <f t="shared" ca="1" si="169"/>
        <v>-22221265851463.004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-22221265851463.004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-92588607714.429184</v>
      </c>
      <c r="L4425" s="444">
        <f t="shared" ca="1" si="169"/>
        <v>-22313854459177.434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-22313854459177.434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-92974393579.905975</v>
      </c>
      <c r="L4426" s="444">
        <f t="shared" ca="1" si="169"/>
        <v>-22406828852757.34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-22406828852757.34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-93361786886.488922</v>
      </c>
      <c r="L4427" s="444">
        <f t="shared" ca="1" si="169"/>
        <v>-22500190639643.828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-22500190639643.828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-93750794331.849289</v>
      </c>
      <c r="L4428" s="444">
        <f t="shared" ca="1" si="169"/>
        <v>-22593941433975.676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-22593941433975.676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-94141422641.565308</v>
      </c>
      <c r="L4429" s="444">
        <f t="shared" ca="1" si="169"/>
        <v>-22688082856617.242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-22688082856617.242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-94533678569.23851</v>
      </c>
      <c r="L4430" s="444">
        <f t="shared" ca="1" si="169"/>
        <v>-22782616535186.48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-22782616535186.48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-94927568896.610336</v>
      </c>
      <c r="L4431" s="444">
        <f t="shared" ca="1" si="169"/>
        <v>-22877544104083.09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-22877544104083.09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-95323100433.679535</v>
      </c>
      <c r="L4432" s="444">
        <f t="shared" ca="1" si="169"/>
        <v>-22972867204516.77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-22972867204516.77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-95720280018.81987</v>
      </c>
      <c r="L4433" s="444">
        <f t="shared" ca="1" si="169"/>
        <v>-23068587484535.59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-23068587484535.59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-96119114518.898285</v>
      </c>
      <c r="L4434" s="444">
        <f t="shared" ca="1" si="169"/>
        <v>-23164706599054.488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-23164706599054.488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-96519610829.393707</v>
      </c>
      <c r="L4435" s="444">
        <f t="shared" ca="1" si="169"/>
        <v>-23261226209883.883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-23261226209883.883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-96921775874.516174</v>
      </c>
      <c r="L4436" s="444">
        <f t="shared" ca="1" si="169"/>
        <v>-23358147985758.398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-23358147985758.398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-97325616607.32666</v>
      </c>
      <c r="L4437" s="444">
        <f t="shared" ca="1" si="169"/>
        <v>-23455473602365.727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-23455473602365.727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-97731140009.857193</v>
      </c>
      <c r="L4438" s="444">
        <f t="shared" ca="1" si="169"/>
        <v>-23553204742375.582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-23553204742375.582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-98138353093.231598</v>
      </c>
      <c r="L4439" s="444">
        <f t="shared" ca="1" si="169"/>
        <v>-23651343095468.813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-23651343095468.813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-98547262897.786713</v>
      </c>
      <c r="L4440" s="444">
        <f t="shared" ca="1" si="169"/>
        <v>-23749890358366.598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-23749890358366.598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-98957876493.194153</v>
      </c>
      <c r="L4441" s="444">
        <f t="shared" ca="1" si="169"/>
        <v>-23848848234859.793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-23848848234859.793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-99370200978.582474</v>
      </c>
      <c r="L4442" s="444">
        <f t="shared" ca="1" si="169"/>
        <v>-23948218435838.375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-23948218435838.375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-99784243482.659897</v>
      </c>
      <c r="L4443" s="444">
        <f t="shared" ca="1" si="169"/>
        <v>-24048002679321.035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-24048002679321.035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-100200011163.83765</v>
      </c>
      <c r="L4444" s="444">
        <f t="shared" ca="1" si="169"/>
        <v>-24148202690484.871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-24148202690484.871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-100617511210.35362</v>
      </c>
      <c r="L4445" s="444">
        <f t="shared" ca="1" si="169"/>
        <v>-24248820201695.227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-24248820201695.227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-101036750840.39677</v>
      </c>
      <c r="L4446" s="444">
        <f t="shared" ca="1" si="169"/>
        <v>-24349856952535.625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-24349856952535.625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-101457737302.23177</v>
      </c>
      <c r="L4447" s="444">
        <f t="shared" ca="1" si="169"/>
        <v>-24451314689837.855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-24451314689837.855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-101880477874.3244</v>
      </c>
      <c r="L4448" s="444">
        <f t="shared" ca="1" si="169"/>
        <v>-24553195167712.18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-24553195167712.18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-102304979865.46741</v>
      </c>
      <c r="L4449" s="444">
        <f t="shared" ca="1" si="169"/>
        <v>-24655500147577.648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-24655500147577.648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-102731250614.90686</v>
      </c>
      <c r="L4450" s="444">
        <f t="shared" ca="1" si="169"/>
        <v>-24758231398192.555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-24758231398192.555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-103159297492.46898</v>
      </c>
      <c r="L4451" s="444">
        <f t="shared" ca="1" si="169"/>
        <v>-24861390695685.023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-24861390695685.023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-103589127898.68759</v>
      </c>
      <c r="L4452" s="444">
        <f t="shared" ca="1" si="169"/>
        <v>-24964979823583.711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-24964979823583.711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-104020749264.93213</v>
      </c>
      <c r="L4453" s="444">
        <f t="shared" ca="1" si="169"/>
        <v>-25069000572848.645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-25069000572848.645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-104454169053.53601</v>
      </c>
      <c r="L4454" s="444">
        <f t="shared" ca="1" si="169"/>
        <v>-25173454741902.18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-25173454741902.18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-104889394757.92575</v>
      </c>
      <c r="L4455" s="444">
        <f t="shared" ca="1" si="169"/>
        <v>-25278344136660.105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-25278344136660.105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-105326433902.75044</v>
      </c>
      <c r="L4456" s="444">
        <f t="shared" ca="1" si="169"/>
        <v>-25383670570562.855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-25383670570562.855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-105765294044.0119</v>
      </c>
      <c r="L4457" s="444">
        <f t="shared" ca="1" si="169"/>
        <v>-25489435864606.867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-25489435864606.867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-106205982769.19528</v>
      </c>
      <c r="L4458" s="444">
        <f t="shared" ca="1" si="169"/>
        <v>-25595641847376.063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-25595641847376.063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-106648507697.40025</v>
      </c>
      <c r="L4459" s="444">
        <f t="shared" ca="1" si="169"/>
        <v>-25702290355073.461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-25702290355073.461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-107092876479.47275</v>
      </c>
      <c r="L4460" s="444">
        <f t="shared" ca="1" si="169"/>
        <v>-25809383231552.934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-25809383231552.934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-107539096798.13722</v>
      </c>
      <c r="L4461" s="444">
        <f t="shared" ca="1" si="169"/>
        <v>-25916922328351.07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-25916922328351.07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-107987176368.12946</v>
      </c>
      <c r="L4462" s="444">
        <f t="shared" ca="1" si="169"/>
        <v>-26024909504719.199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-26024909504719.199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-108437122936.33</v>
      </c>
      <c r="L4463" s="444">
        <f t="shared" ca="1" si="169"/>
        <v>-26133346627655.527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-26133346627655.527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-108888944281.89803</v>
      </c>
      <c r="L4464" s="444">
        <f t="shared" ca="1" si="169"/>
        <v>-26242235571937.426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-26242235571937.426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-109342648216.40594</v>
      </c>
      <c r="L4465" s="444">
        <f t="shared" ca="1" si="169"/>
        <v>-26351578220153.832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-26351578220153.832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-109798242583.9743</v>
      </c>
      <c r="L4466" s="444">
        <f t="shared" ca="1" si="169"/>
        <v>-26461376462737.805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-26461376462737.805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-110255735261.40752</v>
      </c>
      <c r="L4467" s="444">
        <f t="shared" ca="1" si="169"/>
        <v>-26571632197999.211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-26571632197999.211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-110715134158.33005</v>
      </c>
      <c r="L4468" s="444">
        <f t="shared" ca="1" si="169"/>
        <v>-26682347332157.539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-26682347332157.539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-111176447217.32307</v>
      </c>
      <c r="L4469" s="444">
        <f t="shared" ca="1" si="169"/>
        <v>-26793523779374.863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-26793523779374.863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-111639682414.06194</v>
      </c>
      <c r="L4470" s="444">
        <f t="shared" ca="1" si="169"/>
        <v>-26905163461788.926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-26905163461788.926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-112104847757.45386</v>
      </c>
      <c r="L4471" s="444">
        <f t="shared" ca="1" si="169"/>
        <v>-27017268309546.379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-27017268309546.379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-112571951289.77658</v>
      </c>
      <c r="L4472" s="444">
        <f t="shared" ca="1" si="169"/>
        <v>-27129840260836.156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-27129840260836.156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-113041001086.81732</v>
      </c>
      <c r="L4473" s="444">
        <f t="shared" ca="1" si="169"/>
        <v>-27242881261922.973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-27242881261922.973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-113512005258.01239</v>
      </c>
      <c r="L4474" s="444">
        <f t="shared" ca="1" si="169"/>
        <v>-27356393267180.984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-27356393267180.984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-113984971946.58743</v>
      </c>
      <c r="L4475" s="444">
        <f t="shared" ca="1" si="169"/>
        <v>-27470378239127.57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-27470378239127.57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-114459909329.69821</v>
      </c>
      <c r="L4476" s="444">
        <f t="shared" ca="1" si="169"/>
        <v>-27584838148457.27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-27584838148457.27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-114936825618.57198</v>
      </c>
      <c r="L4477" s="444">
        <f t="shared" ca="1" si="169"/>
        <v>-27699774974075.84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-27699774974075.84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-115415729058.64934</v>
      </c>
      <c r="L4478" s="444">
        <f t="shared" ca="1" si="169"/>
        <v>-27815190703134.488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-27815190703134.488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-115896627929.72704</v>
      </c>
      <c r="L4479" s="444">
        <f t="shared" ca="1" si="169"/>
        <v>-27931087331064.215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-27931087331064.215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-116379530546.10089</v>
      </c>
      <c r="L4480" s="444">
        <f t="shared" ca="1" si="169"/>
        <v>-28047466861610.316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-28047466861610.316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-116864445256.70966</v>
      </c>
      <c r="L4481" s="444">
        <f t="shared" ca="1" si="169"/>
        <v>-28164331306867.027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-28164331306867.027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-117351380445.27927</v>
      </c>
      <c r="L4482" s="444">
        <f t="shared" ca="1" si="169"/>
        <v>-28281682687312.305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-28281682687312.305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-117840344530.46794</v>
      </c>
      <c r="L4483" s="444">
        <f t="shared" ca="1" si="169"/>
        <v>-28399523031842.773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-28399523031842.773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-118331345966.01154</v>
      </c>
      <c r="L4484" s="444">
        <f t="shared" ca="1" si="169"/>
        <v>-28517854377808.785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-28517854377808.785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-118824393240.86992</v>
      </c>
      <c r="L4485" s="444">
        <f t="shared" ca="1" si="169"/>
        <v>-28636678771049.656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-28636678771049.656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-119319494879.37357</v>
      </c>
      <c r="L4486" s="444">
        <f t="shared" ca="1" si="169"/>
        <v>-28755998265929.031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-28755998265929.031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-119816659441.37096</v>
      </c>
      <c r="L4487" s="444">
        <f t="shared" ca="1" si="169"/>
        <v>-28875814925370.402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-28875814925370.402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-120315895522.37669</v>
      </c>
      <c r="L4488" s="444">
        <f t="shared" ca="1" si="169"/>
        <v>-28996130820892.777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-28996130820892.777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-120817211753.71992</v>
      </c>
      <c r="L4489" s="444">
        <f t="shared" ca="1" si="169"/>
        <v>-29116948032646.496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-29116948032646.496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-121320616802.69373</v>
      </c>
      <c r="L4490" s="444">
        <f t="shared" ca="1" si="169"/>
        <v>-29238268649449.191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-29238268649449.191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-121826119372.70497</v>
      </c>
      <c r="L4491" s="444">
        <f t="shared" ca="1" si="169"/>
        <v>-29360094768821.895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-29360094768821.895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-122333728203.42458</v>
      </c>
      <c r="L4492" s="444">
        <f t="shared" ca="1" si="169"/>
        <v>-29482428497025.32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-29482428497025.32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-122843452070.93884</v>
      </c>
      <c r="L4493" s="444">
        <f t="shared" ca="1" si="169"/>
        <v>-29605271949096.258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-29605271949096.258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-123355299787.90106</v>
      </c>
      <c r="L4494" s="444">
        <f t="shared" ca="1" si="169"/>
        <v>-29728627248884.16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-29728627248884.16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-123869280203.68402</v>
      </c>
      <c r="L4495" s="444">
        <f t="shared" ca="1" si="169"/>
        <v>-29852496529087.844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-29852496529087.844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-124385402204.53268</v>
      </c>
      <c r="L4496" s="444">
        <f t="shared" ca="1" si="169"/>
        <v>-29976881931292.375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-29976881931292.375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-124903674713.71822</v>
      </c>
      <c r="L4497" s="444">
        <f t="shared" ca="1" si="169"/>
        <v>-30101785606006.094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-30101785606006.094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-125424106691.69208</v>
      </c>
      <c r="L4498" s="444">
        <f t="shared" ca="1" si="169"/>
        <v>-30227209712697.785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-30227209712697.785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-125946707136.24078</v>
      </c>
      <c r="L4499" s="444">
        <f t="shared" ca="1" si="169"/>
        <v>-30353156419834.027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-30353156419834.027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-126471485082.64177</v>
      </c>
      <c r="L4500" s="444">
        <f t="shared" ca="1" si="169"/>
        <v>-30479627904916.668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-30479627904916.668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-126998449603.81944</v>
      </c>
      <c r="L4501" s="444">
        <f t="shared" ca="1" si="169"/>
        <v>-30606626354520.488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-30606626354520.488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-127527609810.50203</v>
      </c>
      <c r="L4502" s="444">
        <f t="shared" ca="1" si="169"/>
        <v>-30734153964330.992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-30734153964330.992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-128058974851.37915</v>
      </c>
      <c r="L4503" s="444">
        <f t="shared" ca="1" si="169"/>
        <v>-30862212939182.371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-30862212939182.371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-128592553913.25987</v>
      </c>
      <c r="L4504" s="444">
        <f t="shared" ca="1" si="169"/>
        <v>-30990805493095.633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-30990805493095.633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-129128356221.2318</v>
      </c>
      <c r="L4505" s="444">
        <f t="shared" ca="1" si="169"/>
        <v>-31119933849316.863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-31119933849316.863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-129666391038.82027</v>
      </c>
      <c r="L4506" s="444">
        <f t="shared" ca="1" si="169"/>
        <v>-31249600240355.684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-31249600240355.684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-130206667668.14868</v>
      </c>
      <c r="L4507" s="444">
        <f t="shared" ca="1" si="169"/>
        <v>-31379806908023.832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-31379806908023.832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-130749195450.0993</v>
      </c>
      <c r="L4508" s="444">
        <f t="shared" ca="1" si="169"/>
        <v>-31510556103473.93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-31510556103473.93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-131293983764.4747</v>
      </c>
      <c r="L4509" s="444">
        <f t="shared" ca="1" si="169"/>
        <v>-31641850087238.406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-31641850087238.406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-131841042030.16002</v>
      </c>
      <c r="L4510" s="444">
        <f t="shared" ca="1" si="169"/>
        <v>-31773691129268.566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-31773691129268.566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-132390379705.28569</v>
      </c>
      <c r="L4511" s="444">
        <f t="shared" ca="1" si="169"/>
        <v>-31906081508973.852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-31906081508973.852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-132942006287.39107</v>
      </c>
      <c r="L4512" s="444">
        <f t="shared" ca="1" si="169"/>
        <v>-32039023515261.242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-32039023515261.242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-133495931313.5885</v>
      </c>
      <c r="L4513" s="444">
        <f t="shared" ca="1" si="169"/>
        <v>-32172519446574.832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-32172519446574.832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-134052164360.72847</v>
      </c>
      <c r="L4514" s="444">
        <f t="shared" ca="1" si="169"/>
        <v>-32306571610935.559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-32306571610935.559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-134610715045.56482</v>
      </c>
      <c r="L4515" s="444">
        <f t="shared" ca="1" si="169"/>
        <v>-32441182325981.125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-32441182325981.125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-135171593024.92136</v>
      </c>
      <c r="L4516" s="444">
        <f t="shared" ca="1" si="169"/>
        <v>-32576353919006.047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-32576353919006.047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-135734807995.85852</v>
      </c>
      <c r="L4517" s="444">
        <f t="shared" ca="1" si="169"/>
        <v>-32712088727001.906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-32712088727001.906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-136300369695.84128</v>
      </c>
      <c r="L4518" s="444">
        <f t="shared" ca="1" si="169"/>
        <v>-32848389096697.746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-32848389096697.746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-136868287902.90727</v>
      </c>
      <c r="L4519" s="444">
        <f t="shared" ca="1" si="169"/>
        <v>-32985257384600.652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-32985257384600.652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-137438572435.83603</v>
      </c>
      <c r="L4520" s="444">
        <f t="shared" ca="1" si="169"/>
        <v>-33122695957036.488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-33122695957036.488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-138011233154.3187</v>
      </c>
      <c r="L4521" s="444">
        <f t="shared" ca="1" si="169"/>
        <v>-33260707190190.809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-33260707190190.809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-138586279959.12836</v>
      </c>
      <c r="L4522" s="444">
        <f t="shared" ca="1" si="169"/>
        <v>-33399293470149.938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-33399293470149.938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-139163722792.29138</v>
      </c>
      <c r="L4523" s="444">
        <f t="shared" ca="1" si="169"/>
        <v>-33538457192942.23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-33538457192942.23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-139743571637.25928</v>
      </c>
      <c r="L4524" s="444">
        <f t="shared" ca="1" si="169"/>
        <v>-33678200764579.488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-33678200764579.488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-140325836519.08118</v>
      </c>
      <c r="L4525" s="444">
        <f t="shared" ca="1" si="169"/>
        <v>-33818526601098.57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-33818526601098.57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-140910527504.57736</v>
      </c>
      <c r="L4526" s="444">
        <f t="shared" ca="1" si="169"/>
        <v>-33959437128603.148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-33959437128603.148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-141497654702.51312</v>
      </c>
      <c r="L4527" s="444">
        <f t="shared" ca="1" si="169"/>
        <v>-34100934783305.66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-34100934783305.66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-142087228263.77359</v>
      </c>
      <c r="L4528" s="444">
        <f t="shared" ca="1" si="169"/>
        <v>-34243022011569.434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-34243022011569.434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-142679258381.53931</v>
      </c>
      <c r="L4529" s="444">
        <f t="shared" ca="1" si="169"/>
        <v>-34385701269950.973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-34385701269950.973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-143273755291.46237</v>
      </c>
      <c r="L4530" s="444">
        <f t="shared" ca="1" si="169"/>
        <v>-34528975025242.434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-34528975025242.434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-143870729271.84348</v>
      </c>
      <c r="L4531" s="444">
        <f t="shared" ca="1" si="169"/>
        <v>-34672845754514.277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-34672845754514.277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-144470190643.80948</v>
      </c>
      <c r="L4532" s="444">
        <f t="shared" ca="1" si="169"/>
        <v>-34817315945158.086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-34817315945158.086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-145072149771.49203</v>
      </c>
      <c r="L4533" s="444">
        <f t="shared" ca="1" si="169"/>
        <v>-34962388094929.578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-34962388094929.578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-145676617062.20654</v>
      </c>
      <c r="L4534" s="444">
        <f t="shared" ca="1" si="169"/>
        <v>-35108064711991.785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-35108064711991.785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-146283602966.63242</v>
      </c>
      <c r="L4535" s="444">
        <f t="shared" ca="1" si="169"/>
        <v>-35254348314958.414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-35254348314958.414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-146893117978.99338</v>
      </c>
      <c r="L4536" s="444">
        <f t="shared" ca="1" si="169"/>
        <v>-35401241432937.406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-35401241432937.406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-147505172637.2392</v>
      </c>
      <c r="L4537" s="444">
        <f t="shared" ca="1" si="169"/>
        <v>-35548746605574.648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-35548746605574.648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-148119777523.22769</v>
      </c>
      <c r="L4538" s="444">
        <f t="shared" ca="1" si="169"/>
        <v>-35696866383097.875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-35696866383097.875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-148736943262.90781</v>
      </c>
      <c r="L4539" s="444">
        <f t="shared" ca="1" si="169"/>
        <v>-35845603326360.781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-35845603326360.781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-149356680526.50327</v>
      </c>
      <c r="L4540" s="444">
        <f t="shared" ca="1" si="169"/>
        <v>-35994960006887.281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-35994960006887.281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-149979000028.69699</v>
      </c>
      <c r="L4541" s="444">
        <f t="shared" ca="1" si="169"/>
        <v>-36144939006915.977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-36144939006915.977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-150603912528.81656</v>
      </c>
      <c r="L4542" s="444">
        <f t="shared" ca="1" si="169"/>
        <v>-36295542919444.797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-36295542919444.797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-151231428831.01999</v>
      </c>
      <c r="L4543" s="444">
        <f t="shared" ca="1" si="169"/>
        <v>-36446774348275.82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-36446774348275.82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-151861559784.48257</v>
      </c>
      <c r="L4544" s="444">
        <f t="shared" ca="1" si="169"/>
        <v>-36598635908060.305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-36598635908060.305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-152494316283.58459</v>
      </c>
      <c r="L4545" s="444">
        <f t="shared" ca="1" si="169"/>
        <v>-36751130224343.891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-36751130224343.891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-153129709268.09955</v>
      </c>
      <c r="L4546" s="444">
        <f t="shared" ca="1" si="169"/>
        <v>-36904259933611.992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-36904259933611.992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-153767749723.3833</v>
      </c>
      <c r="L4547" s="444">
        <f t="shared" ca="1" si="169"/>
        <v>-37058027683335.375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-37058027683335.375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-154408448680.56406</v>
      </c>
      <c r="L4548" s="444">
        <f t="shared" ca="1" si="169"/>
        <v>-37212436132015.938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-37212436132015.938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-155051817216.73306</v>
      </c>
      <c r="L4549" s="444">
        <f t="shared" ca="1" si="169"/>
        <v>-37367487949232.672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-37367487949232.672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-155697866455.13614</v>
      </c>
      <c r="L4550" s="444">
        <f t="shared" ca="1" si="169"/>
        <v>-37523185815687.805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-37523185815687.805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-156346607565.36584</v>
      </c>
      <c r="L4551" s="444">
        <f t="shared" ca="1" si="169"/>
        <v>-37679532423253.172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-37679532423253.172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-156998051763.55487</v>
      </c>
      <c r="L4552" s="444">
        <f t="shared" ca="1" si="169"/>
        <v>-37836530475016.727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-37836530475016.727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-157652210312.5697</v>
      </c>
      <c r="L4553" s="444">
        <f t="shared" ca="1" si="169"/>
        <v>-37994182685329.297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-37994182685329.297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-158309094522.20541</v>
      </c>
      <c r="L4554" s="444">
        <f t="shared" ca="1" si="169"/>
        <v>-38152491779851.5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-38152491779851.5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-158968715749.38126</v>
      </c>
      <c r="L4555" s="444">
        <f t="shared" ca="1" si="169"/>
        <v>-38311460495600.883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-38311460495600.883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-159631085398.33701</v>
      </c>
      <c r="L4556" s="444">
        <f t="shared" ca="1" si="169"/>
        <v>-38471091580999.219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-38471091580999.219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-160296214920.83008</v>
      </c>
      <c r="L4557" s="444">
        <f t="shared" ca="1" si="169"/>
        <v>-38631387795920.047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-38631387795920.047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-160964115816.33353</v>
      </c>
      <c r="L4558" s="444">
        <f t="shared" ca="1" si="169"/>
        <v>-38792351911736.383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-38792351911736.383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-161634799632.23492</v>
      </c>
      <c r="L4559" s="444">
        <f t="shared" ca="1" si="169"/>
        <v>-38953986711368.617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-38953986711368.617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-162308277964.03589</v>
      </c>
      <c r="L4560" s="444">
        <f t="shared" ca="1" si="169"/>
        <v>-39116294989332.656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-39116294989332.656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-162984562455.55273</v>
      </c>
      <c r="L4561" s="444">
        <f t="shared" ca="1" si="169"/>
        <v>-39279279551788.211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-39279279551788.211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-163663664799.11755</v>
      </c>
      <c r="L4562" s="444">
        <f t="shared" ca="1" si="169"/>
        <v>-39442943216587.328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-39442943216587.328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-164345596735.78052</v>
      </c>
      <c r="L4563" s="444">
        <f t="shared" ca="1" si="169"/>
        <v>-39607288813323.109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-39607288813323.109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-165030370055.51294</v>
      </c>
      <c r="L4564" s="444">
        <f t="shared" ca="1" si="169"/>
        <v>-39772319183378.625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-39772319183378.625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-165717996597.41095</v>
      </c>
      <c r="L4565" s="444">
        <f t="shared" ca="1" si="169"/>
        <v>-39938037179976.039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-39938037179976.039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-166408488249.90015</v>
      </c>
      <c r="L4566" s="444">
        <f t="shared" ca="1" si="169"/>
        <v>-40104445668225.938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-40104445668225.938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-167101856950.94141</v>
      </c>
      <c r="L4567" s="444">
        <f t="shared" ca="1" si="169"/>
        <v>-40271547525176.875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-40271547525176.875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-167798114688.23697</v>
      </c>
      <c r="L4568" s="444">
        <f t="shared" ca="1" si="169"/>
        <v>-40439345639865.109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-40439345639865.109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-168497273499.43796</v>
      </c>
      <c r="L4569" s="444">
        <f t="shared" ca="1" si="169"/>
        <v>-40607842913364.547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-40607842913364.547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-169199345472.35226</v>
      </c>
      <c r="L4570" s="444">
        <f t="shared" ca="1" si="169"/>
        <v>-40777042258836.898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-40777042258836.898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-169904342745.15375</v>
      </c>
      <c r="L4571" s="444">
        <f t="shared" ca="1" si="169"/>
        <v>-40946946601582.055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-40946946601582.055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-170612277506.59189</v>
      </c>
      <c r="L4572" s="444">
        <f t="shared" ca="1" si="169"/>
        <v>-41117558879088.648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-41117558879088.648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-171323161996.2027</v>
      </c>
      <c r="L4573" s="444">
        <f t="shared" ca="1" si="169"/>
        <v>-41288882041084.852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-41288882041084.852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-172037008504.5202</v>
      </c>
      <c r="L4574" s="444">
        <f t="shared" ca="1" si="169"/>
        <v>-41460919049589.375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-41460919049589.375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-172753829373.28906</v>
      </c>
      <c r="L4575" s="444">
        <f t="shared" ca="1" si="169"/>
        <v>-41633672878962.664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-41633672878962.664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-173473636995.67776</v>
      </c>
      <c r="L4576" s="444">
        <f t="shared" ca="1" si="169"/>
        <v>-41807146515958.344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-41807146515958.344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-174196443816.4931</v>
      </c>
      <c r="L4577" s="444">
        <f t="shared" ca="1" si="169"/>
        <v>-41981342959774.836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-41981342959774.836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-174922262332.39514</v>
      </c>
      <c r="L4578" s="444">
        <f t="shared" ca="1" si="169"/>
        <v>-42156265222107.234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-42156265222107.234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-175651105092.11346</v>
      </c>
      <c r="L4579" s="444">
        <f t="shared" ca="1" si="169"/>
        <v>-42331916327199.352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-42331916327199.352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-176382984696.66397</v>
      </c>
      <c r="L4580" s="444">
        <f t="shared" ca="1" si="169"/>
        <v>-42508299311896.016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-42508299311896.016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-177117913799.56674</v>
      </c>
      <c r="L4581" s="444">
        <f t="shared" ca="1" si="169"/>
        <v>-42685417225695.586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-42685417225695.586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-177855905107.06494</v>
      </c>
      <c r="L4582" s="444">
        <f t="shared" ca="1" si="169"/>
        <v>-42863273130802.648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-42863273130802.648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-178596971378.34436</v>
      </c>
      <c r="L4583" s="444">
        <f t="shared" ca="1" si="169"/>
        <v>-43041870102180.992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-43041870102180.992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-179341125425.75412</v>
      </c>
      <c r="L4584" s="444">
        <f t="shared" ca="1" si="169"/>
        <v>-43221211227606.75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-43221211227606.75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-180088380115.02814</v>
      </c>
      <c r="L4585" s="444">
        <f t="shared" ca="1" si="169"/>
        <v>-43401299607721.781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-43401299607721.781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-180838748365.50742</v>
      </c>
      <c r="L4586" s="444">
        <f t="shared" ca="1" si="169"/>
        <v>-43582138356087.289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-43582138356087.289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-181592243150.36371</v>
      </c>
      <c r="L4587" s="444">
        <f t="shared" ca="1" si="169"/>
        <v>-43763730599237.656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-43763730599237.656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-182348877496.82358</v>
      </c>
      <c r="L4588" s="444">
        <f t="shared" ca="1" si="169"/>
        <v>-43946079476734.477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-43946079476734.477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-183108664486.39365</v>
      </c>
      <c r="L4589" s="444">
        <f t="shared" ca="1" si="169"/>
        <v>-44129188141220.867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-44129188141220.867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-183871617255.08694</v>
      </c>
      <c r="L4590" s="444">
        <f t="shared" ca="1" si="169"/>
        <v>-44313059758475.953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-44313059758475.953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-184637748993.64981</v>
      </c>
      <c r="L4591" s="444">
        <f t="shared" ca="1" si="169"/>
        <v>-44497697507469.602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-44497697507469.602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-185407072947.79001</v>
      </c>
      <c r="L4592" s="444">
        <f t="shared" ca="1" si="169"/>
        <v>-44683104580417.391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-44683104580417.391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-186179602418.40579</v>
      </c>
      <c r="L4593" s="444">
        <f t="shared" ca="1" si="169"/>
        <v>-44869284182835.797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-44869284182835.797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-186955350761.81583</v>
      </c>
      <c r="L4594" s="444">
        <f t="shared" ca="1" si="169"/>
        <v>-45056239533597.609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-45056239533597.609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-187734331389.99005</v>
      </c>
      <c r="L4595" s="444">
        <f t="shared" ca="1" si="169"/>
        <v>-45243973864987.602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-45243973864987.602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-188516557770.78168</v>
      </c>
      <c r="L4596" s="444">
        <f t="shared" ca="1" si="169"/>
        <v>-45432490422758.383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-45432490422758.383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-189302043428.15991</v>
      </c>
      <c r="L4597" s="444">
        <f t="shared" ca="1" si="169"/>
        <v>-45621792466186.539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-45621792466186.539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-190090801942.44391</v>
      </c>
      <c r="L4598" s="444">
        <f t="shared" ref="L4598:L4852" ca="1" si="174">I4598-J4598+K4598</f>
        <v>-45811883268128.984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-45811883268128.984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-190882846950.53745</v>
      </c>
      <c r="L4599" s="444">
        <f t="shared" ca="1" si="174"/>
        <v>-46002766115079.523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-46002766115079.523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-191678192146.16467</v>
      </c>
      <c r="L4600" s="444">
        <f t="shared" ca="1" si="174"/>
        <v>-46194444307225.688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-46194444307225.688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-192476851280.10703</v>
      </c>
      <c r="L4601" s="444">
        <f t="shared" ca="1" si="174"/>
        <v>-46386921158505.797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-46386921158505.797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-193278838160.44083</v>
      </c>
      <c r="L4602" s="444">
        <f t="shared" ca="1" si="174"/>
        <v>-46580199996666.234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-46580199996666.234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-194084166652.77597</v>
      </c>
      <c r="L4603" s="444">
        <f t="shared" ca="1" si="174"/>
        <v>-46774284163319.008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-46774284163319.008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-194892850680.49585</v>
      </c>
      <c r="L4604" s="444">
        <f t="shared" ca="1" si="174"/>
        <v>-46969177013999.5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-46969177013999.5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-195704904224.99792</v>
      </c>
      <c r="L4605" s="444">
        <f t="shared" ca="1" si="174"/>
        <v>-47164881918224.5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-47164881918224.5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-196520341325.93542</v>
      </c>
      <c r="L4606" s="444">
        <f t="shared" ca="1" si="174"/>
        <v>-47361402259550.438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-47361402259550.438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-197339176081.46014</v>
      </c>
      <c r="L4607" s="444">
        <f t="shared" ca="1" si="174"/>
        <v>-47558741435631.898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-47558741435631.898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-198161422648.46625</v>
      </c>
      <c r="L4608" s="444">
        <f t="shared" ca="1" si="174"/>
        <v>-47756902858280.367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-47756902858280.367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-198987095242.83487</v>
      </c>
      <c r="L4609" s="444">
        <f t="shared" ca="1" si="174"/>
        <v>-47955889953523.203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-47955889953523.203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-199816208139.68002</v>
      </c>
      <c r="L4610" s="444">
        <f t="shared" ca="1" si="174"/>
        <v>-48155706161662.883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-48155706161662.883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-200648775673.59534</v>
      </c>
      <c r="L4611" s="444">
        <f t="shared" ca="1" si="174"/>
        <v>-48356354937336.477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-48356354937336.477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-201484812238.90198</v>
      </c>
      <c r="L4612" s="444">
        <f t="shared" ca="1" si="174"/>
        <v>-48557839749575.375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-48557839749575.375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-202324332289.8974</v>
      </c>
      <c r="L4613" s="444">
        <f t="shared" ca="1" si="174"/>
        <v>-48760164081865.273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-48760164081865.273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-203167350341.10532</v>
      </c>
      <c r="L4614" s="444">
        <f t="shared" ca="1" si="174"/>
        <v>-48963331432206.375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-48963331432206.375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-204013880967.52655</v>
      </c>
      <c r="L4615" s="444">
        <f t="shared" ca="1" si="174"/>
        <v>-49167345313173.898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-49167345313173.898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-204863938804.89124</v>
      </c>
      <c r="L4616" s="444">
        <f t="shared" ca="1" si="174"/>
        <v>-49372209251978.789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-49372209251978.789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-205717538549.91162</v>
      </c>
      <c r="L4617" s="444">
        <f t="shared" ca="1" si="174"/>
        <v>-49577926790528.703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-49577926790528.703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-206574694960.53625</v>
      </c>
      <c r="L4618" s="444">
        <f t="shared" ca="1" si="174"/>
        <v>-49784501485489.242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-49784501485489.242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-207435422856.20517</v>
      </c>
      <c r="L4619" s="444">
        <f t="shared" ca="1" si="174"/>
        <v>-49991936908345.445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-49991936908345.445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-208299737118.10602</v>
      </c>
      <c r="L4620" s="444">
        <f t="shared" ca="1" si="174"/>
        <v>-50200236645463.555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-50200236645463.555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-209167652689.43149</v>
      </c>
      <c r="L4621" s="444">
        <f t="shared" ca="1" si="174"/>
        <v>-50409404298152.984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-50409404298152.984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-210039184575.63742</v>
      </c>
      <c r="L4622" s="444">
        <f t="shared" ca="1" si="174"/>
        <v>-50619443482728.625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-50619443482728.625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-210914347844.70261</v>
      </c>
      <c r="L4623" s="444">
        <f t="shared" ca="1" si="174"/>
        <v>-50830357830573.328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-50830357830573.328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-211793157627.38885</v>
      </c>
      <c r="L4624" s="444">
        <f t="shared" ca="1" si="174"/>
        <v>-51042150988200.719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-51042150988200.719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-212675629117.50299</v>
      </c>
      <c r="L4625" s="444">
        <f t="shared" ca="1" si="174"/>
        <v>-51254826617318.219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-51254826617318.219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-213561777572.15924</v>
      </c>
      <c r="L4626" s="444">
        <f t="shared" ca="1" si="174"/>
        <v>-51468388394890.375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-51468388394890.375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-214451618312.04321</v>
      </c>
      <c r="L4627" s="444">
        <f t="shared" ca="1" si="174"/>
        <v>-51682840013202.422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-51682840013202.422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-215345166721.67676</v>
      </c>
      <c r="L4628" s="444">
        <f t="shared" ca="1" si="174"/>
        <v>-51898185179924.102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-51898185179924.102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-216242438249.68375</v>
      </c>
      <c r="L4629" s="444">
        <f t="shared" ca="1" si="174"/>
        <v>-52114427618173.789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-52114427618173.789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-217143448409.05746</v>
      </c>
      <c r="L4630" s="444">
        <f t="shared" ca="1" si="174"/>
        <v>-52331571066582.844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-52331571066582.844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-218048212777.42853</v>
      </c>
      <c r="L4631" s="444">
        <f t="shared" ca="1" si="174"/>
        <v>-52549619279360.273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-52549619279360.273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-218956746997.33447</v>
      </c>
      <c r="L4632" s="444">
        <f t="shared" ca="1" si="174"/>
        <v>-52768576026357.609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-52768576026357.609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-219869066776.49005</v>
      </c>
      <c r="L4633" s="444">
        <f t="shared" ca="1" si="174"/>
        <v>-52988445093134.102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-52988445093134.102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-220785187888.05875</v>
      </c>
      <c r="L4634" s="444">
        <f t="shared" ca="1" si="174"/>
        <v>-53209230281022.164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-53209230281022.164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-221705126170.92569</v>
      </c>
      <c r="L4635" s="444">
        <f t="shared" ca="1" si="174"/>
        <v>-53430935407193.086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-53430935407193.086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-222628897529.97119</v>
      </c>
      <c r="L4636" s="444">
        <f t="shared" ca="1" si="174"/>
        <v>-53653564304723.055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-53653564304723.055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-223556517936.34607</v>
      </c>
      <c r="L4637" s="444">
        <f t="shared" ca="1" si="174"/>
        <v>-53877120822659.398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-53877120822659.398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-224488003427.7475</v>
      </c>
      <c r="L4638" s="444">
        <f t="shared" ca="1" si="174"/>
        <v>-54101608826087.148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-54101608826087.148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-225423370108.69644</v>
      </c>
      <c r="L4639" s="444">
        <f t="shared" ca="1" si="174"/>
        <v>-54327032196195.844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-54327032196195.844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-226362634150.81601</v>
      </c>
      <c r="L4640" s="444">
        <f t="shared" ca="1" si="174"/>
        <v>-54553394830346.656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-54553394830346.656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-227305811793.11105</v>
      </c>
      <c r="L4641" s="444">
        <f t="shared" ca="1" si="174"/>
        <v>-54780700642139.766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-54780700642139.766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-228252919342.24902</v>
      </c>
      <c r="L4642" s="444">
        <f t="shared" ca="1" si="174"/>
        <v>-55008953561482.016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-55008953561482.016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-229203973172.84171</v>
      </c>
      <c r="L4643" s="444">
        <f t="shared" ca="1" si="174"/>
        <v>-55238157534654.859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-55238157534654.859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-230158989727.72855</v>
      </c>
      <c r="L4644" s="444">
        <f t="shared" ca="1" si="174"/>
        <v>-55468316524382.586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-55468316524382.586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-231117985518.26077</v>
      </c>
      <c r="L4645" s="444">
        <f t="shared" ca="1" si="174"/>
        <v>-55699434509900.844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-55699434509900.844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-232080977124.58685</v>
      </c>
      <c r="L4646" s="444">
        <f t="shared" ca="1" si="174"/>
        <v>-55931515487025.43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-55931515487025.43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-233047981195.9393</v>
      </c>
      <c r="L4647" s="444">
        <f t="shared" ca="1" si="174"/>
        <v>-56164563468221.367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-56164563468221.367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-234019014450.92236</v>
      </c>
      <c r="L4648" s="444">
        <f t="shared" ca="1" si="174"/>
        <v>-56398582482672.289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-56398582482672.289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-234994093677.80121</v>
      </c>
      <c r="L4649" s="444">
        <f t="shared" ca="1" si="174"/>
        <v>-56633576576350.094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-56633576576350.094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-235973235734.79205</v>
      </c>
      <c r="L4650" s="444">
        <f t="shared" ca="1" si="174"/>
        <v>-56869549812084.883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-56869549812084.883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-236956457550.3537</v>
      </c>
      <c r="L4651" s="444">
        <f t="shared" ca="1" si="174"/>
        <v>-57106506269635.234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-57106506269635.234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-237943776123.48013</v>
      </c>
      <c r="L4652" s="444">
        <f t="shared" ca="1" si="174"/>
        <v>-57344450045758.711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-57344450045758.711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-238935208523.99463</v>
      </c>
      <c r="L4653" s="444">
        <f t="shared" ca="1" si="174"/>
        <v>-57583385254282.703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-57583385254282.703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-239930771892.84457</v>
      </c>
      <c r="L4654" s="444">
        <f t="shared" ca="1" si="174"/>
        <v>-57823316026175.547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-57823316026175.547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-240930483442.39813</v>
      </c>
      <c r="L4655" s="444">
        <f t="shared" ca="1" si="174"/>
        <v>-58064246509617.945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-58064246509617.945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-241934360456.74142</v>
      </c>
      <c r="L4656" s="444">
        <f t="shared" ca="1" si="174"/>
        <v>-58306180870074.688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-58306180870074.688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-242942420291.97787</v>
      </c>
      <c r="L4657" s="444">
        <f t="shared" ca="1" si="174"/>
        <v>-58549123290366.664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-58549123290366.664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-243954680376.5278</v>
      </c>
      <c r="L4658" s="444">
        <f t="shared" ca="1" si="174"/>
        <v>-58793077970743.195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-58793077970743.195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-244971158211.42996</v>
      </c>
      <c r="L4659" s="444">
        <f t="shared" ca="1" si="174"/>
        <v>-59038049128954.625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-59038049128954.625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-245991871370.64426</v>
      </c>
      <c r="L4660" s="444">
        <f t="shared" ca="1" si="174"/>
        <v>-59284041000325.266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-59284041000325.266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-247016837501.35522</v>
      </c>
      <c r="L4661" s="444">
        <f t="shared" ca="1" si="174"/>
        <v>-59531057837826.617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-59531057837826.617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-248046074324.27753</v>
      </c>
      <c r="L4662" s="444">
        <f t="shared" ca="1" si="174"/>
        <v>-59779103912150.898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-59779103912150.898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-249079599633.96204</v>
      </c>
      <c r="L4663" s="444">
        <f t="shared" ca="1" si="174"/>
        <v>-60028183511784.859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-60028183511784.859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-250117431299.10358</v>
      </c>
      <c r="L4664" s="444">
        <f t="shared" ca="1" si="174"/>
        <v>-60278300943083.961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-60278300943083.961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-251159587262.84982</v>
      </c>
      <c r="L4665" s="444">
        <f t="shared" ca="1" si="174"/>
        <v>-60529460530346.813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-60529460530346.813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-252206085543.11169</v>
      </c>
      <c r="L4666" s="444">
        <f t="shared" ca="1" si="174"/>
        <v>-60781666615889.922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-60781666615889.922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-253256944232.87466</v>
      </c>
      <c r="L4667" s="444">
        <f t="shared" ca="1" si="174"/>
        <v>-61034923560122.797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-61034923560122.797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-254312181500.51166</v>
      </c>
      <c r="L4668" s="444">
        <f t="shared" ca="1" si="174"/>
        <v>-61289235741623.305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-61289235741623.305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-255371815590.09711</v>
      </c>
      <c r="L4669" s="444">
        <f t="shared" ca="1" si="174"/>
        <v>-61544607557213.398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-61544607557213.398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-256435864821.72244</v>
      </c>
      <c r="L4670" s="444">
        <f t="shared" ca="1" si="174"/>
        <v>-61801043422035.117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-61801043422035.117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-257504347591.81299</v>
      </c>
      <c r="L4671" s="444">
        <f t="shared" ca="1" si="174"/>
        <v>-62058547769626.93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-62058547769626.93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-258577282373.44556</v>
      </c>
      <c r="L4672" s="444">
        <f t="shared" ca="1" si="174"/>
        <v>-62317125052000.375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-62317125052000.375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-259654687716.66821</v>
      </c>
      <c r="L4673" s="444">
        <f t="shared" ca="1" si="174"/>
        <v>-62576779739717.047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-62576779739717.047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-260736582248.82101</v>
      </c>
      <c r="L4674" s="444">
        <f t="shared" ca="1" si="174"/>
        <v>-62837516321965.867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-62837516321965.867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-261822984674.85779</v>
      </c>
      <c r="L4675" s="444">
        <f t="shared" ca="1" si="174"/>
        <v>-63099339306640.727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-63099339306640.727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-262913913777.66968</v>
      </c>
      <c r="L4676" s="444">
        <f t="shared" ca="1" si="174"/>
        <v>-63362253220418.398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-63362253220418.398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-264009388418.40994</v>
      </c>
      <c r="L4677" s="444">
        <f t="shared" ca="1" si="174"/>
        <v>-63626262608836.805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-63626262608836.805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-265109427536.82001</v>
      </c>
      <c r="L4678" s="444">
        <f t="shared" ca="1" si="174"/>
        <v>-63891372036373.625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-63891372036373.625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-266214050151.55676</v>
      </c>
      <c r="L4679" s="444">
        <f t="shared" ca="1" si="174"/>
        <v>-64157586086525.18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-64157586086525.18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-267323275360.52158</v>
      </c>
      <c r="L4680" s="444">
        <f t="shared" ca="1" si="174"/>
        <v>-64424909361885.703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-64424909361885.703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-268437122341.19043</v>
      </c>
      <c r="L4681" s="444">
        <f t="shared" ca="1" si="174"/>
        <v>-64693346484226.891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-64693346484226.891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-269555610350.9454</v>
      </c>
      <c r="L4682" s="444">
        <f t="shared" ca="1" si="174"/>
        <v>-64962902094577.836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-64962902094577.836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-270678758727.40762</v>
      </c>
      <c r="L4683" s="444">
        <f t="shared" ca="1" si="174"/>
        <v>-65233580853305.242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-65233580853305.242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-271806586888.77182</v>
      </c>
      <c r="L4684" s="444">
        <f t="shared" ca="1" si="174"/>
        <v>-65505387440194.016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-65505387440194.016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-272939114334.14172</v>
      </c>
      <c r="L4685" s="444">
        <f t="shared" ca="1" si="174"/>
        <v>-65778326554528.156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-65778326554528.156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-274076360643.86728</v>
      </c>
      <c r="L4686" s="444">
        <f t="shared" ca="1" si="174"/>
        <v>-66052402915172.023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-66052402915172.023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-275218345479.88342</v>
      </c>
      <c r="L4687" s="444">
        <f t="shared" ca="1" si="174"/>
        <v>-66327621260651.906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-66327621260651.906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-276365088586.04962</v>
      </c>
      <c r="L4688" s="444">
        <f t="shared" ca="1" si="174"/>
        <v>-66603986349237.953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-66603986349237.953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-277516609788.49146</v>
      </c>
      <c r="L4689" s="444">
        <f t="shared" ca="1" si="174"/>
        <v>-66881502959026.445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-66881502959026.445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-278672928995.94354</v>
      </c>
      <c r="L4690" s="444">
        <f t="shared" ca="1" si="174"/>
        <v>-67160175888022.391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-67160175888022.391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-279834066200.09326</v>
      </c>
      <c r="L4691" s="444">
        <f t="shared" ca="1" si="174"/>
        <v>-67440009954222.484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-67440009954222.484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-281000041475.92706</v>
      </c>
      <c r="L4692" s="444">
        <f t="shared" ca="1" si="174"/>
        <v>-67721009995698.414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-67721009995698.414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-282170874982.07672</v>
      </c>
      <c r="L4693" s="444">
        <f t="shared" ca="1" si="174"/>
        <v>-68003180870680.492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-68003180870680.492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-283346586961.1687</v>
      </c>
      <c r="L4694" s="444">
        <f t="shared" ca="1" si="174"/>
        <v>-68286527457641.664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-68286527457641.664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-284527197740.17365</v>
      </c>
      <c r="L4695" s="444">
        <f t="shared" ca="1" si="174"/>
        <v>-68571054655381.836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-68571054655381.836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-285712727730.75763</v>
      </c>
      <c r="L4696" s="444">
        <f t="shared" ca="1" si="174"/>
        <v>-68856767383112.594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-68856767383112.594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-286903197429.63586</v>
      </c>
      <c r="L4697" s="444">
        <f t="shared" ca="1" si="174"/>
        <v>-69143670580542.227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-69143670580542.227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-288098627418.92596</v>
      </c>
      <c r="L4698" s="444">
        <f t="shared" ca="1" si="174"/>
        <v>-69431769207961.156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-69431769207961.156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-289299038366.50482</v>
      </c>
      <c r="L4699" s="444">
        <f t="shared" ca="1" si="174"/>
        <v>-69721068246327.664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-69721068246327.664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-290504451026.3653</v>
      </c>
      <c r="L4700" s="444">
        <f t="shared" ca="1" si="174"/>
        <v>-70011572697354.031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-70011572697354.031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-291714886238.97516</v>
      </c>
      <c r="L4701" s="444">
        <f t="shared" ca="1" si="174"/>
        <v>-70303287583593.008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-70303287583593.008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-292930364931.63751</v>
      </c>
      <c r="L4702" s="444">
        <f t="shared" ca="1" si="174"/>
        <v>-70596217948524.641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-70596217948524.641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-294150908118.85266</v>
      </c>
      <c r="L4703" s="444">
        <f t="shared" ca="1" si="174"/>
        <v>-70890368856643.5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-70890368856643.5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-295376536902.68127</v>
      </c>
      <c r="L4704" s="444">
        <f t="shared" ca="1" si="174"/>
        <v>-71185745393546.188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-71185745393546.188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-296607272473.10913</v>
      </c>
      <c r="L4705" s="444">
        <f t="shared" ca="1" si="174"/>
        <v>-71482352666019.297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-71482352666019.297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-297843136108.41376</v>
      </c>
      <c r="L4706" s="444">
        <f t="shared" ca="1" si="174"/>
        <v>-71780195802127.703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-71780195802127.703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-299084149175.5321</v>
      </c>
      <c r="L4707" s="444">
        <f t="shared" ca="1" si="174"/>
        <v>-72079279951303.234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-72079279951303.234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-300330333130.43011</v>
      </c>
      <c r="L4708" s="444">
        <f t="shared" ca="1" si="174"/>
        <v>-72379610284433.672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-72379610284433.672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-301581709518.47363</v>
      </c>
      <c r="L4709" s="444">
        <f t="shared" ca="1" si="174"/>
        <v>-72681191993952.141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-72681191993952.141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-302838299974.8006</v>
      </c>
      <c r="L4710" s="444">
        <f t="shared" ca="1" si="174"/>
        <v>-72984030293926.938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-72984030293926.938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-304100126224.69556</v>
      </c>
      <c r="L4711" s="444">
        <f t="shared" ca="1" si="174"/>
        <v>-73288130420151.641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-73288130420151.641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-305367210083.96515</v>
      </c>
      <c r="L4712" s="444">
        <f t="shared" ca="1" si="174"/>
        <v>-73593497630235.609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-73593497630235.609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-306639573459.31506</v>
      </c>
      <c r="L4713" s="444">
        <f t="shared" ca="1" si="174"/>
        <v>-73900137203694.922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-73900137203694.922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-307917238348.72882</v>
      </c>
      <c r="L4714" s="444">
        <f t="shared" ca="1" si="174"/>
        <v>-74208054442043.656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-74208054442043.656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-309200226841.84857</v>
      </c>
      <c r="L4715" s="444">
        <f t="shared" ca="1" si="174"/>
        <v>-74517254668885.5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-74517254668885.5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-310488561120.35626</v>
      </c>
      <c r="L4716" s="444">
        <f t="shared" ca="1" si="174"/>
        <v>-74827743230005.859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-74827743230005.859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-311782263458.35773</v>
      </c>
      <c r="L4717" s="444">
        <f t="shared" ca="1" si="174"/>
        <v>-75139525493464.219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-75139525493464.219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-313081356222.76758</v>
      </c>
      <c r="L4718" s="444">
        <f t="shared" ca="1" si="174"/>
        <v>-75452606849686.984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-75452606849686.984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-314385861873.69574</v>
      </c>
      <c r="L4719" s="444">
        <f t="shared" ca="1" si="174"/>
        <v>-75766992711560.688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-75766992711560.688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-315695802964.83618</v>
      </c>
      <c r="L4720" s="444">
        <f t="shared" ca="1" si="174"/>
        <v>-76082688514525.531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-76082688514525.531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-317011202143.85638</v>
      </c>
      <c r="L4721" s="444">
        <f t="shared" ca="1" si="174"/>
        <v>-76399699716669.391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-76399699716669.391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-318332082152.78912</v>
      </c>
      <c r="L4722" s="444">
        <f t="shared" ca="1" si="174"/>
        <v>-76718031798822.188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-76718031798822.188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-319658465828.42578</v>
      </c>
      <c r="L4723" s="444">
        <f t="shared" ca="1" si="174"/>
        <v>-77037690264650.609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-77037690264650.609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-320990376102.71088</v>
      </c>
      <c r="L4724" s="444">
        <f t="shared" ca="1" si="174"/>
        <v>-77358680640753.313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-77358680640753.313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-322327836003.13879</v>
      </c>
      <c r="L4725" s="444">
        <f t="shared" ca="1" si="174"/>
        <v>-77681008476756.453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-77681008476756.453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-323670868653.15186</v>
      </c>
      <c r="L4726" s="444">
        <f t="shared" ca="1" si="174"/>
        <v>-78004679345409.609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-78004679345409.609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-325019497272.54004</v>
      </c>
      <c r="L4727" s="444">
        <f t="shared" ca="1" si="174"/>
        <v>-78329698842682.156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-78329698842682.156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-326373745177.84229</v>
      </c>
      <c r="L4728" s="444">
        <f t="shared" ca="1" si="174"/>
        <v>-78656072587860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-78656072587860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-327733635782.75</v>
      </c>
      <c r="L4729" s="444">
        <f t="shared" ca="1" si="174"/>
        <v>-78983806223642.75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-78983806223642.75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-329099192598.51147</v>
      </c>
      <c r="L4730" s="444">
        <f t="shared" ca="1" si="174"/>
        <v>-79312905416241.266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-79312905416241.266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-330470439234.33862</v>
      </c>
      <c r="L4731" s="444">
        <f t="shared" ca="1" si="174"/>
        <v>-79643375855475.609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-79643375855475.609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-331847399397.81506</v>
      </c>
      <c r="L4732" s="444">
        <f t="shared" ca="1" si="174"/>
        <v>-79975223254873.422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-79975223254873.422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-333230096895.30591</v>
      </c>
      <c r="L4733" s="444">
        <f t="shared" ca="1" si="174"/>
        <v>-80308453351768.734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-80308453351768.734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-334618555632.36975</v>
      </c>
      <c r="L4734" s="444">
        <f t="shared" ca="1" si="174"/>
        <v>-80643071907401.109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-80643071907401.109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-336012799614.17126</v>
      </c>
      <c r="L4735" s="444">
        <f t="shared" ca="1" si="174"/>
        <v>-80979084707015.281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-80979084707015.281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-337412852945.89697</v>
      </c>
      <c r="L4736" s="444">
        <f t="shared" ca="1" si="174"/>
        <v>-81316497559961.172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-81316497559961.172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-338818739833.17157</v>
      </c>
      <c r="L4737" s="444">
        <f t="shared" ca="1" si="174"/>
        <v>-81655316299794.344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-81655316299794.344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-340230484582.47644</v>
      </c>
      <c r="L4738" s="444">
        <f t="shared" ca="1" si="174"/>
        <v>-81995546784376.813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-81995546784376.813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-341648111601.57007</v>
      </c>
      <c r="L4739" s="444">
        <f t="shared" ca="1" si="174"/>
        <v>-82337194895978.375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-82337194895978.375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-343071645399.90991</v>
      </c>
      <c r="L4740" s="444">
        <f t="shared" ca="1" si="174"/>
        <v>-82680266541378.281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-82680266541378.281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-344501110589.07617</v>
      </c>
      <c r="L4741" s="444">
        <f t="shared" ca="1" si="174"/>
        <v>-83024767651967.359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-83024767651967.359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-345936531883.19733</v>
      </c>
      <c r="L4742" s="444">
        <f t="shared" ca="1" si="174"/>
        <v>-83370704183850.563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-83370704183850.563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-347377934099.37732</v>
      </c>
      <c r="L4743" s="444">
        <f t="shared" ca="1" si="174"/>
        <v>-83718082117949.938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-83718082117949.938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-348825342158.12476</v>
      </c>
      <c r="L4744" s="444">
        <f t="shared" ca="1" si="174"/>
        <v>-84066907460108.063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-84066907460108.063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-350278781083.78357</v>
      </c>
      <c r="L4745" s="444">
        <f t="shared" ca="1" si="174"/>
        <v>-84417186241191.844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-84417186241191.844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-351738276004.966</v>
      </c>
      <c r="L4746" s="444">
        <f t="shared" ca="1" si="174"/>
        <v>-84768924517196.813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-84768924517196.813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-353203852154.98669</v>
      </c>
      <c r="L4747" s="444">
        <f t="shared" ca="1" si="174"/>
        <v>-85122128369351.797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-85122128369351.797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-354675534872.29913</v>
      </c>
      <c r="L4748" s="444">
        <f t="shared" ca="1" si="174"/>
        <v>-85476803904224.094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-85476803904224.094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-356153349600.93372</v>
      </c>
      <c r="L4749" s="444">
        <f t="shared" ca="1" si="174"/>
        <v>-85832957253825.031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-85832957253825.031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-357637321890.93762</v>
      </c>
      <c r="L4750" s="444">
        <f t="shared" ca="1" si="174"/>
        <v>-86190594575715.969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-86190594575715.969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-359127477398.81653</v>
      </c>
      <c r="L4751" s="444">
        <f t="shared" ca="1" si="174"/>
        <v>-86549722053114.781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-86549722053114.781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-360623841887.97827</v>
      </c>
      <c r="L4752" s="444">
        <f t="shared" ca="1" si="174"/>
        <v>-86910345895002.766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-86910345895002.766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-362126441229.17816</v>
      </c>
      <c r="L4753" s="444">
        <f t="shared" ca="1" si="174"/>
        <v>-87272472336231.938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-87272472336231.938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-363635301400.96643</v>
      </c>
      <c r="L4754" s="444">
        <f t="shared" ca="1" si="174"/>
        <v>-87636107637632.906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-87636107637632.906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-365150448490.13708</v>
      </c>
      <c r="L4755" s="444">
        <f t="shared" ca="1" si="174"/>
        <v>-88001258086123.047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-88001258086123.047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-366671908692.17938</v>
      </c>
      <c r="L4756" s="444">
        <f t="shared" ca="1" si="174"/>
        <v>-88367929994815.219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-88367929994815.219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-368199708311.7301</v>
      </c>
      <c r="L4757" s="444">
        <f t="shared" ca="1" si="174"/>
        <v>-88736129703126.953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-88736129703126.953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-369733873763.02899</v>
      </c>
      <c r="L4758" s="444">
        <f t="shared" ca="1" si="174"/>
        <v>-89105863576889.984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-89105863576889.984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-371274431570.37494</v>
      </c>
      <c r="L4759" s="444">
        <f t="shared" ca="1" si="174"/>
        <v>-89477138008460.359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-89477138008460.359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-372821408368.58484</v>
      </c>
      <c r="L4760" s="444">
        <f t="shared" ca="1" si="174"/>
        <v>-89849959416828.938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-89849959416828.938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-374374830903.45392</v>
      </c>
      <c r="L4761" s="444">
        <f t="shared" ca="1" si="174"/>
        <v>-90224334247732.391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-90224334247732.391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-375934726032.21826</v>
      </c>
      <c r="L4762" s="444">
        <f t="shared" ca="1" si="174"/>
        <v>-90600268973764.609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-90600268973764.609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-377501120724.01923</v>
      </c>
      <c r="L4763" s="444">
        <f t="shared" ca="1" si="174"/>
        <v>-90977770094488.625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-90977770094488.625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-379074042060.36926</v>
      </c>
      <c r="L4764" s="444">
        <f t="shared" ca="1" si="174"/>
        <v>-91356844136549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-91356844136549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-380653517235.62085</v>
      </c>
      <c r="L4765" s="444">
        <f t="shared" ca="1" si="174"/>
        <v>-91737497653784.625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-91737497653784.625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-382239573557.43591</v>
      </c>
      <c r="L4766" s="444">
        <f t="shared" ca="1" si="174"/>
        <v>-92119737227342.063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-92119737227342.063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-383832238447.25861</v>
      </c>
      <c r="L4767" s="444">
        <f t="shared" ca="1" si="174"/>
        <v>-92503569465789.328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-92503569465789.328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-385431539440.78888</v>
      </c>
      <c r="L4768" s="444">
        <f t="shared" ca="1" si="174"/>
        <v>-92889001005230.109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-92889001005230.109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-387037504188.4588</v>
      </c>
      <c r="L4769" s="444">
        <f t="shared" ca="1" si="174"/>
        <v>-93276038509418.563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-93276038509418.563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-388650160455.91064</v>
      </c>
      <c r="L4770" s="444">
        <f t="shared" ca="1" si="174"/>
        <v>-93664688669874.469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-93664688669874.469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-390269536124.47693</v>
      </c>
      <c r="L4771" s="444">
        <f t="shared" ca="1" si="174"/>
        <v>-94054958205998.953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-94054958205998.953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-391895659191.66229</v>
      </c>
      <c r="L4772" s="444">
        <f t="shared" ca="1" si="174"/>
        <v>-94446853865190.609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-94446853865190.609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-393528557771.62756</v>
      </c>
      <c r="L4773" s="444">
        <f t="shared" ca="1" si="174"/>
        <v>-94840382422962.234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-94840382422962.234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-395168260095.67596</v>
      </c>
      <c r="L4774" s="444">
        <f t="shared" ca="1" si="174"/>
        <v>-95235550683057.906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-95235550683057.906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-396814794512.74127</v>
      </c>
      <c r="L4775" s="444">
        <f t="shared" ca="1" si="174"/>
        <v>-95632365477570.641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-95632365477570.641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-398468189489.87769</v>
      </c>
      <c r="L4776" s="444">
        <f t="shared" ca="1" si="174"/>
        <v>-96030833667060.516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-96030833667060.516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-400128473612.75214</v>
      </c>
      <c r="L4777" s="444">
        <f t="shared" ca="1" si="174"/>
        <v>-96430962140673.266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-96430962140673.266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-401795675586.13861</v>
      </c>
      <c r="L4778" s="444">
        <f t="shared" ca="1" si="174"/>
        <v>-96832757816259.406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-96832757816259.406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-403469824234.41418</v>
      </c>
      <c r="L4779" s="444">
        <f t="shared" ca="1" si="174"/>
        <v>-97236227640493.828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-97236227640493.828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-405150948502.05762</v>
      </c>
      <c r="L4780" s="444">
        <f t="shared" ca="1" si="174"/>
        <v>-97641378588995.891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-97641378588995.891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-406839077454.14954</v>
      </c>
      <c r="L4781" s="444">
        <f t="shared" ca="1" si="174"/>
        <v>-98048217666450.047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-98048217666450.047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-408534240276.87518</v>
      </c>
      <c r="L4782" s="444">
        <f t="shared" ca="1" si="174"/>
        <v>-98456751906726.922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-98456751906726.922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-410236466278.02881</v>
      </c>
      <c r="L4783" s="444">
        <f t="shared" ca="1" si="174"/>
        <v>-98866988373004.953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-98866988373004.953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-411945784887.52063</v>
      </c>
      <c r="L4784" s="444">
        <f t="shared" ca="1" si="174"/>
        <v>-99278934157892.469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-99278934157892.469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-413662225657.88525</v>
      </c>
      <c r="L4785" s="444">
        <f t="shared" ca="1" si="174"/>
        <v>-99692596383550.359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-99692596383550.359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-415385818264.79315</v>
      </c>
      <c r="L4786" s="444">
        <f t="shared" ca="1" si="174"/>
        <v>-100107982201815.16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-100107982201815.16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-417116592507.56317</v>
      </c>
      <c r="L4787" s="444">
        <f t="shared" ca="1" si="174"/>
        <v>-100525098794322.72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-100525098794322.72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-418854578309.67798</v>
      </c>
      <c r="L4788" s="444">
        <f t="shared" ca="1" si="174"/>
        <v>-100943953372632.39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-100943953372632.39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-420599805719.30164</v>
      </c>
      <c r="L4789" s="444">
        <f t="shared" ca="1" si="174"/>
        <v>-101364553178351.69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-101364553178351.69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-422352304909.79871</v>
      </c>
      <c r="L4790" s="444">
        <f t="shared" ca="1" si="174"/>
        <v>-101786905483261.48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-101786905483261.48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-424112106180.25616</v>
      </c>
      <c r="L4791" s="444">
        <f t="shared" ca="1" si="174"/>
        <v>-102211017589441.73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-102211017589441.73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-425879239956.0072</v>
      </c>
      <c r="L4792" s="444">
        <f t="shared" ca="1" si="174"/>
        <v>-102636896829397.73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-102636896829397.73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-427653736789.15723</v>
      </c>
      <c r="L4793" s="444">
        <f t="shared" ca="1" si="174"/>
        <v>-103064550566186.89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-103064550566186.89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-429435627359.11206</v>
      </c>
      <c r="L4794" s="444">
        <f t="shared" ca="1" si="174"/>
        <v>-103493986193546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-103493986193546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-431224942473.10834</v>
      </c>
      <c r="L4795" s="444">
        <f t="shared" ca="1" si="174"/>
        <v>-103925211136019.11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-103925211136019.11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-433021713066.74628</v>
      </c>
      <c r="L4796" s="444">
        <f t="shared" ca="1" si="174"/>
        <v>-104358232849085.86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-104358232849085.86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-434825970204.52441</v>
      </c>
      <c r="L4797" s="444">
        <f t="shared" ca="1" si="174"/>
        <v>-104793058819290.39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-104793058819290.39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-436637745080.37665</v>
      </c>
      <c r="L4798" s="444">
        <f t="shared" ca="1" si="174"/>
        <v>-105229696564370.77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-105229696564370.77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-438457069018.21155</v>
      </c>
      <c r="L4799" s="444">
        <f t="shared" ca="1" si="174"/>
        <v>-105668153633388.98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-105668153633388.98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-440283973472.4541</v>
      </c>
      <c r="L4800" s="444">
        <f t="shared" ca="1" si="174"/>
        <v>-106108437606861.44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-106108437606861.44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-442118490028.58929</v>
      </c>
      <c r="L4801" s="444">
        <f t="shared" ca="1" si="174"/>
        <v>-106550556096890.03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-106550556096890.03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-443960650403.70844</v>
      </c>
      <c r="L4802" s="444">
        <f t="shared" ca="1" si="174"/>
        <v>-106994516747293.73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-106994516747293.73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-445810486447.05719</v>
      </c>
      <c r="L4803" s="444">
        <f t="shared" ca="1" si="174"/>
        <v>-107440327233740.8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-107440327233740.8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-447668030140.58667</v>
      </c>
      <c r="L4804" s="444">
        <f t="shared" ca="1" si="174"/>
        <v>-107887995263881.39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-107887995263881.39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-449533313599.5058</v>
      </c>
      <c r="L4805" s="444">
        <f t="shared" ca="1" si="174"/>
        <v>-108337528577480.89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-108337528577480.89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-451406369072.83704</v>
      </c>
      <c r="L4806" s="444">
        <f t="shared" ca="1" si="174"/>
        <v>-108788934946553.73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-108788934946553.73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-453287228943.97388</v>
      </c>
      <c r="L4807" s="444">
        <f t="shared" ca="1" si="174"/>
        <v>-109242222175497.7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-109242222175497.7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-455175925731.24042</v>
      </c>
      <c r="L4808" s="444">
        <f t="shared" ca="1" si="174"/>
        <v>-109697398101228.94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-109697398101228.94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-457072492088.45392</v>
      </c>
      <c r="L4809" s="444">
        <f t="shared" ca="1" si="174"/>
        <v>-110154470593317.39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-110154470593317.39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-458976960805.48914</v>
      </c>
      <c r="L4810" s="444">
        <f t="shared" ca="1" si="174"/>
        <v>-110613447554122.88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-110613447554122.88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-460889364808.84528</v>
      </c>
      <c r="L4811" s="444">
        <f t="shared" ca="1" si="174"/>
        <v>-111074336918931.72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-111074336918931.72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-462809737162.21539</v>
      </c>
      <c r="L4812" s="444">
        <f t="shared" ca="1" si="174"/>
        <v>-111537146656093.94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-111537146656093.94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-464738111067.05811</v>
      </c>
      <c r="L4813" s="444">
        <f t="shared" ca="1" si="174"/>
        <v>-112001884767161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-112001884767161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-466674519863.17084</v>
      </c>
      <c r="L4814" s="444">
        <f t="shared" ca="1" si="174"/>
        <v>-112468559287024.17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-112468559287024.17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-468618997029.26746</v>
      </c>
      <c r="L4815" s="444">
        <f t="shared" ca="1" si="174"/>
        <v>-112937178284053.44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-112937178284053.44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-470571576183.55603</v>
      </c>
      <c r="L4816" s="444">
        <f t="shared" ca="1" si="174"/>
        <v>-113407749860237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-113407749860237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-472532291084.3208</v>
      </c>
      <c r="L4817" s="444">
        <f t="shared" ca="1" si="174"/>
        <v>-113880282151321.33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-113880282151321.33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-474501175630.50562</v>
      </c>
      <c r="L4818" s="444">
        <f t="shared" ca="1" si="174"/>
        <v>-114354783326951.83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-114354783326951.83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-476478263862.29926</v>
      </c>
      <c r="L4819" s="444">
        <f t="shared" ca="1" si="174"/>
        <v>-114831261590814.13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-114831261590814.13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-478463589961.72552</v>
      </c>
      <c r="L4820" s="444">
        <f t="shared" ca="1" si="174"/>
        <v>-115309725180775.84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-115309725180775.84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-480457188253.2326</v>
      </c>
      <c r="L4821" s="444">
        <f t="shared" ca="1" si="174"/>
        <v>-115790182369029.08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-115790182369029.08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-482459093204.28778</v>
      </c>
      <c r="L4822" s="444">
        <f t="shared" ca="1" si="174"/>
        <v>-116272641462233.36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-116272641462233.36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-484469339425.97235</v>
      </c>
      <c r="L4823" s="444">
        <f t="shared" ca="1" si="174"/>
        <v>-116757110801659.33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-116757110801659.33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-486487961673.58051</v>
      </c>
      <c r="L4824" s="444">
        <f t="shared" ca="1" si="174"/>
        <v>-117243598763332.91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-117243598763332.91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-488514994847.22046</v>
      </c>
      <c r="L4825" s="444">
        <f t="shared" ca="1" si="174"/>
        <v>-117732113758180.13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-117732113758180.13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-490550473992.41718</v>
      </c>
      <c r="L4826" s="444">
        <f t="shared" ca="1" si="174"/>
        <v>-118222664232172.55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-118222664232172.55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-492594434300.71893</v>
      </c>
      <c r="L4827" s="444">
        <f t="shared" ca="1" si="174"/>
        <v>-118715258666473.27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-118715258666473.27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-494646911110.30524</v>
      </c>
      <c r="L4828" s="444">
        <f t="shared" ca="1" si="174"/>
        <v>-119209905577583.58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-119209905577583.58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-496707939906.59833</v>
      </c>
      <c r="L4829" s="444">
        <f t="shared" ca="1" si="174"/>
        <v>-119706613517490.17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-119706613517490.17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-498777556322.87573</v>
      </c>
      <c r="L4830" s="444">
        <f t="shared" ca="1" si="174"/>
        <v>-120205391073813.05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-120205391073813.05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-500855796140.88763</v>
      </c>
      <c r="L4831" s="444">
        <f t="shared" ca="1" si="174"/>
        <v>-120706246869953.94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-120706246869953.94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-502942695291.47479</v>
      </c>
      <c r="L4832" s="444">
        <f t="shared" ca="1" si="174"/>
        <v>-121209189565245.41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-121209189565245.41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-505038289855.18921</v>
      </c>
      <c r="L4833" s="444">
        <f t="shared" ca="1" si="174"/>
        <v>-121714227855100.59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-121714227855100.59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-507142616062.91913</v>
      </c>
      <c r="L4834" s="444">
        <f t="shared" ca="1" si="174"/>
        <v>-122221370471163.52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-122221370471163.52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-509255710296.51465</v>
      </c>
      <c r="L4835" s="444">
        <f t="shared" ca="1" si="174"/>
        <v>-122730626181460.03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-122730626181460.03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-511377609089.41681</v>
      </c>
      <c r="L4836" s="444">
        <f t="shared" ca="1" si="174"/>
        <v>-123242003790549.45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-123242003790549.45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-513508349127.28931</v>
      </c>
      <c r="L4837" s="444">
        <f t="shared" ca="1" si="174"/>
        <v>-123755512139676.75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-123755512139676.75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-515647967248.65314</v>
      </c>
      <c r="L4838" s="444">
        <f t="shared" ca="1" si="174"/>
        <v>-124271160106925.41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-124271160106925.41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-517796500445.52252</v>
      </c>
      <c r="L4839" s="444">
        <f t="shared" ca="1" si="174"/>
        <v>-124788956607370.92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-124788956607370.92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-519953985864.04547</v>
      </c>
      <c r="L4840" s="444">
        <f t="shared" ca="1" si="174"/>
        <v>-125308910593234.97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-125308910593234.97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-522120460805.14569</v>
      </c>
      <c r="L4841" s="444">
        <f t="shared" ca="1" si="174"/>
        <v>-125831031054040.11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-125831031054040.11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-524295962725.16718</v>
      </c>
      <c r="L4842" s="444">
        <f t="shared" ca="1" si="174"/>
        <v>-126355327016765.28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-126355327016765.28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-526480529236.52191</v>
      </c>
      <c r="L4843" s="444">
        <f t="shared" ca="1" si="174"/>
        <v>-126881807546001.8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-126881807546001.8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-528674198108.34082</v>
      </c>
      <c r="L4844" s="444">
        <f t="shared" ca="1" si="174"/>
        <v>-127410481744110.14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-127410481744110.14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-530877007267.12567</v>
      </c>
      <c r="L4845" s="444">
        <f t="shared" ca="1" si="174"/>
        <v>-127941358751377.27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-127941358751377.27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-533088994797.40527</v>
      </c>
      <c r="L4846" s="444">
        <f t="shared" ca="1" si="174"/>
        <v>-128474447746174.67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-128474447746174.67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-535310198942.39453</v>
      </c>
      <c r="L4847" s="444">
        <f t="shared" ca="1" si="174"/>
        <v>-129009757945117.06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-129009757945117.06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-537540658104.65448</v>
      </c>
      <c r="L4848" s="444">
        <f t="shared" ca="1" si="174"/>
        <v>-129547298603221.72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-129547298603221.72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-539780410846.75714</v>
      </c>
      <c r="L4849" s="444">
        <f t="shared" ca="1" si="174"/>
        <v>-130087079014068.47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-130087079014068.47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-542029495891.9519</v>
      </c>
      <c r="L4850" s="444">
        <f t="shared" ca="1" si="174"/>
        <v>-130629108509960.42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-130629108509960.42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-544287952124.83508</v>
      </c>
      <c r="L4851" s="444">
        <f t="shared" ca="1" si="174"/>
        <v>-131173396462085.25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-131173396462085.25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-546555818592.02185</v>
      </c>
      <c r="L4852" s="444">
        <f t="shared" ca="1" si="174"/>
        <v>-131719952280677.27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-131719952280677.27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-548833134502.82184</v>
      </c>
      <c r="L4853" s="444">
        <f t="shared" ref="L4853:L5107" ca="1" si="179">I4853-J4853+K4853</f>
        <v>-132268785415180.09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-132268785415180.09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-551119939229.91699</v>
      </c>
      <c r="L4854" s="444">
        <f t="shared" ca="1" si="179"/>
        <v>-132819905354410.02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-132819905354410.02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-553416272310.04175</v>
      </c>
      <c r="L4855" s="444">
        <f t="shared" ca="1" si="179"/>
        <v>-133373321626720.06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-133373321626720.06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-555722173444.66687</v>
      </c>
      <c r="L4856" s="444">
        <f t="shared" ca="1" si="179"/>
        <v>-133929043800164.73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-133929043800164.73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-558037682500.6864</v>
      </c>
      <c r="L4857" s="444">
        <f t="shared" ca="1" si="179"/>
        <v>-134487081482665.42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-134487081482665.42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-560362839511.10596</v>
      </c>
      <c r="L4858" s="444">
        <f t="shared" ca="1" si="179"/>
        <v>-135047444322176.53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-135047444322176.53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-562697684675.7356</v>
      </c>
      <c r="L4859" s="444">
        <f t="shared" ca="1" si="179"/>
        <v>-135610142006852.27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-135610142006852.27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-565042258361.8844</v>
      </c>
      <c r="L4860" s="444">
        <f t="shared" ca="1" si="179"/>
        <v>-136175184265214.16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-136175184265214.16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-567396601105.05896</v>
      </c>
      <c r="L4861" s="444">
        <f t="shared" ca="1" si="179"/>
        <v>-136742580866319.22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-136742580866319.22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-569760753609.66345</v>
      </c>
      <c r="L4862" s="444">
        <f t="shared" ca="1" si="179"/>
        <v>-137312341619928.88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-137312341619928.88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-572134756749.70361</v>
      </c>
      <c r="L4863" s="444">
        <f t="shared" ca="1" si="179"/>
        <v>-137884476376678.58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-137884476376678.58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-574518651569.49402</v>
      </c>
      <c r="L4864" s="444">
        <f t="shared" ca="1" si="179"/>
        <v>-138458995028248.08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-138458995028248.08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-576912479284.36694</v>
      </c>
      <c r="L4865" s="444">
        <f t="shared" ca="1" si="179"/>
        <v>-139035907507532.44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-139035907507532.44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-579316281281.38513</v>
      </c>
      <c r="L4866" s="444">
        <f t="shared" ca="1" si="179"/>
        <v>-139615223788813.83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-139615223788813.83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-581730099120.0575</v>
      </c>
      <c r="L4867" s="444">
        <f t="shared" ca="1" si="179"/>
        <v>-140196953887933.89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-140196953887933.89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-584153974533.05786</v>
      </c>
      <c r="L4868" s="444">
        <f t="shared" ca="1" si="179"/>
        <v>-140781107862466.94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-140781107862466.94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-586587949426.94556</v>
      </c>
      <c r="L4869" s="444">
        <f t="shared" ca="1" si="179"/>
        <v>-141367695811893.88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-141367695811893.88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-589032065882.89111</v>
      </c>
      <c r="L4870" s="444">
        <f t="shared" ca="1" si="179"/>
        <v>-141956727877776.78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-141956727877776.78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-591486366157.4032</v>
      </c>
      <c r="L4871" s="444">
        <f t="shared" ca="1" si="179"/>
        <v>-142548214243934.19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-142548214243934.19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-593950892683.05908</v>
      </c>
      <c r="L4872" s="444">
        <f t="shared" ca="1" si="179"/>
        <v>-143142165136617.25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-143142165136617.25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-596425688069.23853</v>
      </c>
      <c r="L4873" s="444">
        <f t="shared" ca="1" si="179"/>
        <v>-143738590824686.5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-143738590824686.5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-598910795102.86035</v>
      </c>
      <c r="L4874" s="444">
        <f t="shared" ca="1" si="179"/>
        <v>-144337501619789.38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-144337501619789.38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-601406256749.12244</v>
      </c>
      <c r="L4875" s="444">
        <f t="shared" ca="1" si="179"/>
        <v>-144938907876538.5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-144938907876538.5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-603912116152.24377</v>
      </c>
      <c r="L4876" s="444">
        <f t="shared" ca="1" si="179"/>
        <v>-145542819992690.75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-145542819992690.75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-606428416636.21143</v>
      </c>
      <c r="L4877" s="444">
        <f t="shared" ca="1" si="179"/>
        <v>-146149248409326.97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-146149248409326.97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-608955201705.52905</v>
      </c>
      <c r="L4878" s="444">
        <f t="shared" ca="1" si="179"/>
        <v>-146758203611032.5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-146758203611032.5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-611492515045.96875</v>
      </c>
      <c r="L4879" s="444">
        <f t="shared" ca="1" si="179"/>
        <v>-147369696126078.47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-147369696126078.47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-614040400525.3269</v>
      </c>
      <c r="L4880" s="444">
        <f t="shared" ca="1" si="179"/>
        <v>-147983736526603.78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-147983736526603.78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-616598902194.18237</v>
      </c>
      <c r="L4881" s="444">
        <f t="shared" ca="1" si="179"/>
        <v>-148600335428797.97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-148600335428797.97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-619168064286.6582</v>
      </c>
      <c r="L4882" s="444">
        <f t="shared" ca="1" si="179"/>
        <v>-149219503493084.63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-149219503493084.63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-621747931221.18591</v>
      </c>
      <c r="L4883" s="444">
        <f t="shared" ca="1" si="179"/>
        <v>-149841251424305.81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-149841251424305.81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-624338547601.27417</v>
      </c>
      <c r="L4884" s="444">
        <f t="shared" ca="1" si="179"/>
        <v>-150465589971907.09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-150465589971907.09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-626939958216.27954</v>
      </c>
      <c r="L4885" s="444">
        <f t="shared" ca="1" si="179"/>
        <v>-151092529930123.38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-151092529930123.38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-629552208042.18066</v>
      </c>
      <c r="L4886" s="444">
        <f t="shared" ca="1" si="179"/>
        <v>-151722082138165.56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-151722082138165.56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-632175342242.35645</v>
      </c>
      <c r="L4887" s="444">
        <f t="shared" ca="1" si="179"/>
        <v>-152354257480407.91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-152354257480407.91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-634809406168.36621</v>
      </c>
      <c r="L4888" s="444">
        <f t="shared" ca="1" si="179"/>
        <v>-152989066886576.28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-152989066886576.28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-637454445360.7345</v>
      </c>
      <c r="L4889" s="444">
        <f t="shared" ca="1" si="179"/>
        <v>-153626521331937.03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-153626521331937.03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-640110505549.73767</v>
      </c>
      <c r="L4890" s="444">
        <f t="shared" ca="1" si="179"/>
        <v>-154266631837486.78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-154266631837486.78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-642777632656.19495</v>
      </c>
      <c r="L4891" s="444">
        <f t="shared" ca="1" si="179"/>
        <v>-154909409470142.97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-154909409470142.97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-645455872792.26233</v>
      </c>
      <c r="L4892" s="444">
        <f t="shared" ca="1" si="179"/>
        <v>-155554865342935.22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-155554865342935.22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-648145272262.2301</v>
      </c>
      <c r="L4893" s="444">
        <f t="shared" ca="1" si="179"/>
        <v>-156203010615197.44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-156203010615197.44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-650845877563.32263</v>
      </c>
      <c r="L4894" s="444">
        <f t="shared" ca="1" si="179"/>
        <v>-156853856492760.75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-156853856492760.75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-653557735386.50317</v>
      </c>
      <c r="L4895" s="444">
        <f t="shared" ca="1" si="179"/>
        <v>-157507414228147.25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-157507414228147.25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-656280892617.28015</v>
      </c>
      <c r="L4896" s="444">
        <f t="shared" ca="1" si="179"/>
        <v>-158163695120764.53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-158163695120764.53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-659015396336.51892</v>
      </c>
      <c r="L4897" s="444">
        <f t="shared" ca="1" si="179"/>
        <v>-158822710517101.06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-158822710517101.06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-661761293821.25439</v>
      </c>
      <c r="L4898" s="444">
        <f t="shared" ca="1" si="179"/>
        <v>-159484471810922.31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-159484471810922.31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-664518632545.50964</v>
      </c>
      <c r="L4899" s="444">
        <f t="shared" ca="1" si="179"/>
        <v>-160148990443467.81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-160148990443467.81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-667287460181.11584</v>
      </c>
      <c r="L4900" s="444">
        <f t="shared" ca="1" si="179"/>
        <v>-160816277903648.94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-160816277903648.94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-670067824598.53723</v>
      </c>
      <c r="L4901" s="444">
        <f t="shared" ca="1" si="179"/>
        <v>-161486345728247.47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-161486345728247.47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-672859773867.69775</v>
      </c>
      <c r="L4902" s="444">
        <f t="shared" ca="1" si="179"/>
        <v>-162159205502115.16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-162159205502115.16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-675663356258.81311</v>
      </c>
      <c r="L4903" s="444">
        <f t="shared" ca="1" si="179"/>
        <v>-162834868858373.97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-162834868858373.97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-678478620243.22485</v>
      </c>
      <c r="L4904" s="444">
        <f t="shared" ca="1" si="179"/>
        <v>-163513347478617.19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-163513347478617.19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-681305614494.23828</v>
      </c>
      <c r="L4905" s="444">
        <f t="shared" ca="1" si="179"/>
        <v>-164194653093111.44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-164194653093111.44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-684144387887.96436</v>
      </c>
      <c r="L4906" s="444">
        <f t="shared" ca="1" si="179"/>
        <v>-164878797480999.41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-164878797480999.41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-686994989504.16418</v>
      </c>
      <c r="L4907" s="444">
        <f t="shared" ca="1" si="179"/>
        <v>-165565792470503.56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-165565792470503.56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-689857468627.09814</v>
      </c>
      <c r="L4908" s="444">
        <f t="shared" ca="1" si="179"/>
        <v>-166255649939130.66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-166255649939130.66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-692731874746.37769</v>
      </c>
      <c r="L4909" s="444">
        <f t="shared" ca="1" si="179"/>
        <v>-166948381813877.03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-166948381813877.03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-695618257557.82092</v>
      </c>
      <c r="L4910" s="444">
        <f t="shared" ca="1" si="179"/>
        <v>-167644000071434.84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-167644000071434.84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-698516666964.31189</v>
      </c>
      <c r="L4911" s="444">
        <f t="shared" ca="1" si="179"/>
        <v>-168342516738399.16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-168342516738399.16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-701427153076.66309</v>
      </c>
      <c r="L4912" s="444">
        <f t="shared" ca="1" si="179"/>
        <v>-169043943891475.81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-169043943891475.81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-704349766214.48254</v>
      </c>
      <c r="L4913" s="444">
        <f t="shared" ca="1" si="179"/>
        <v>-169748293657690.28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-169748293657690.28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-707284556907.04285</v>
      </c>
      <c r="L4914" s="444">
        <f t="shared" ca="1" si="179"/>
        <v>-170455578214597.31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-170455578214597.31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-710231575894.15552</v>
      </c>
      <c r="L4915" s="444">
        <f t="shared" ca="1" si="179"/>
        <v>-171165809790491.47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-171165809790491.47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-713190874127.04773</v>
      </c>
      <c r="L4916" s="444">
        <f t="shared" ca="1" si="179"/>
        <v>-171879000664618.53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-171879000664618.53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-716162502769.2439</v>
      </c>
      <c r="L4917" s="444">
        <f t="shared" ca="1" si="179"/>
        <v>-172595163167387.78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-172595163167387.78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-719146513197.4491</v>
      </c>
      <c r="L4918" s="444">
        <f t="shared" ca="1" si="179"/>
        <v>-173314309680585.22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-173314309680585.22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-722142957002.43835</v>
      </c>
      <c r="L4919" s="444">
        <f t="shared" ca="1" si="179"/>
        <v>-174036452637587.66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-174036452637587.66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-725151885989.94861</v>
      </c>
      <c r="L4920" s="444">
        <f t="shared" ca="1" si="179"/>
        <v>-174761604523577.59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-174761604523577.59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-728173352181.57324</v>
      </c>
      <c r="L4921" s="444">
        <f t="shared" ca="1" si="179"/>
        <v>-175489777875759.16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-175489777875759.16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-731207407815.66309</v>
      </c>
      <c r="L4922" s="444">
        <f t="shared" ca="1" si="179"/>
        <v>-176220985283574.81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-176220985283574.81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-734254105348.22839</v>
      </c>
      <c r="L4923" s="444">
        <f t="shared" ca="1" si="179"/>
        <v>-176955239388923.03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-176955239388923.03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-737313497453.84595</v>
      </c>
      <c r="L4924" s="444">
        <f t="shared" ca="1" si="179"/>
        <v>-177692552886376.88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-177692552886376.88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-740385637026.57031</v>
      </c>
      <c r="L4925" s="444">
        <f t="shared" ca="1" si="179"/>
        <v>-178432938523403.44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-178432938523403.44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-743470577180.84766</v>
      </c>
      <c r="L4926" s="444">
        <f t="shared" ca="1" si="179"/>
        <v>-179176409100584.28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-179176409100584.28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-746568371252.43445</v>
      </c>
      <c r="L4927" s="444">
        <f t="shared" ca="1" si="179"/>
        <v>-179922977471836.72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-179922977471836.72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-749679072799.3197</v>
      </c>
      <c r="L4928" s="444">
        <f t="shared" ca="1" si="179"/>
        <v>-180672656544636.03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-180672656544636.03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-752802735602.65015</v>
      </c>
      <c r="L4929" s="444">
        <f t="shared" ca="1" si="179"/>
        <v>-181425459280238.69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-181425459280238.69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-755939413667.66113</v>
      </c>
      <c r="L4930" s="444">
        <f t="shared" ca="1" si="179"/>
        <v>-182181398693906.34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-182181398693906.34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-759089161224.60974</v>
      </c>
      <c r="L4931" s="444">
        <f t="shared" ca="1" si="179"/>
        <v>-182940487855130.97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-182940487855130.97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-762252032729.7124</v>
      </c>
      <c r="L4932" s="444">
        <f t="shared" ca="1" si="179"/>
        <v>-183702739887860.69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-183702739887860.69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-765428082866.08618</v>
      </c>
      <c r="L4933" s="444">
        <f t="shared" ca="1" si="179"/>
        <v>-184468167970726.78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-184468167970726.78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-768617366544.69495</v>
      </c>
      <c r="L4934" s="444">
        <f t="shared" ca="1" si="179"/>
        <v>-185236785337271.47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-185236785337271.47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-771819938905.29773</v>
      </c>
      <c r="L4935" s="444">
        <f t="shared" ca="1" si="179"/>
        <v>-186008605276176.78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-186008605276176.78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-775035855317.4032</v>
      </c>
      <c r="L4936" s="444">
        <f t="shared" ca="1" si="179"/>
        <v>-186783641131494.19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-186783641131494.19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-778265171381.22583</v>
      </c>
      <c r="L4937" s="444">
        <f t="shared" ca="1" si="179"/>
        <v>-187561906302875.41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-187561906302875.41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-781507942928.64746</v>
      </c>
      <c r="L4938" s="444">
        <f t="shared" ca="1" si="179"/>
        <v>-188343414245804.06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-188343414245804.06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-784764226024.18359</v>
      </c>
      <c r="L4939" s="444">
        <f t="shared" ca="1" si="179"/>
        <v>-189128178471828.25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-189128178471828.25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-788034076965.95105</v>
      </c>
      <c r="L4940" s="444">
        <f t="shared" ca="1" si="179"/>
        <v>-189916212548794.19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-189916212548794.19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-791317552286.64246</v>
      </c>
      <c r="L4941" s="444">
        <f t="shared" ca="1" si="179"/>
        <v>-190707530101080.84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-190707530101080.84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-794614708754.50354</v>
      </c>
      <c r="L4942" s="444">
        <f t="shared" ca="1" si="179"/>
        <v>-191502144809835.34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-191502144809835.34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-797925603374.31396</v>
      </c>
      <c r="L4943" s="444">
        <f t="shared" ca="1" si="179"/>
        <v>-192300070413209.66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-192300070413209.66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-801250293388.37354</v>
      </c>
      <c r="L4944" s="444">
        <f t="shared" ca="1" si="179"/>
        <v>-193101320706598.03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-193101320706598.03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-804588836277.49182</v>
      </c>
      <c r="L4945" s="444">
        <f t="shared" ca="1" si="179"/>
        <v>-193905909542875.53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-193905909542875.53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-807941289761.98132</v>
      </c>
      <c r="L4946" s="444">
        <f t="shared" ca="1" si="179"/>
        <v>-194713850832637.5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-194713850832637.5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-811307711802.65625</v>
      </c>
      <c r="L4947" s="444">
        <f t="shared" ca="1" si="179"/>
        <v>-195525158544440.16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-195525158544440.16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-814688160601.83398</v>
      </c>
      <c r="L4948" s="444">
        <f t="shared" ca="1" si="179"/>
        <v>-196339846705042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-196339846705042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-818082694604.34167</v>
      </c>
      <c r="L4949" s="444">
        <f t="shared" ca="1" si="179"/>
        <v>-197157929399646.34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-197157929399646.34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-821491372498.52637</v>
      </c>
      <c r="L4950" s="444">
        <f t="shared" ca="1" si="179"/>
        <v>-197979420772144.88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-197979420772144.88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-824914253217.27026</v>
      </c>
      <c r="L4951" s="444">
        <f t="shared" ca="1" si="179"/>
        <v>-198804335025362.16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-198804335025362.16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-828351395939.00903</v>
      </c>
      <c r="L4952" s="444">
        <f t="shared" ca="1" si="179"/>
        <v>-199632686421301.16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-199632686421301.16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-831802860088.75476</v>
      </c>
      <c r="L4953" s="444">
        <f t="shared" ca="1" si="179"/>
        <v>-200464489281389.91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-200464489281389.91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-835268705339.12463</v>
      </c>
      <c r="L4954" s="444">
        <f t="shared" ca="1" si="179"/>
        <v>-201299757986729.03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-201299757986729.03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-838748991611.37097</v>
      </c>
      <c r="L4955" s="444">
        <f t="shared" ca="1" si="179"/>
        <v>-202138506978340.41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-202138506978340.41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-842243779076.41833</v>
      </c>
      <c r="L4956" s="444">
        <f t="shared" ca="1" si="179"/>
        <v>-202980750757416.81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-202980750757416.81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-845753128155.90332</v>
      </c>
      <c r="L4957" s="444">
        <f t="shared" ca="1" si="179"/>
        <v>-203826503885572.72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-203826503885572.72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-849277099523.2196</v>
      </c>
      <c r="L4958" s="444">
        <f t="shared" ca="1" si="179"/>
        <v>-204675780985095.94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-204675780985095.94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-852815754104.56641</v>
      </c>
      <c r="L4959" s="444">
        <f t="shared" ca="1" si="179"/>
        <v>-205528596739200.5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-205528596739200.5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-856369153080.00208</v>
      </c>
      <c r="L4960" s="444">
        <f t="shared" ca="1" si="179"/>
        <v>-206384965892280.5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-206384965892280.5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-859937357884.50208</v>
      </c>
      <c r="L4961" s="444">
        <f t="shared" ca="1" si="179"/>
        <v>-207244903250165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-207244903250165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-863520430209.02087</v>
      </c>
      <c r="L4962" s="444">
        <f t="shared" ca="1" si="179"/>
        <v>-208108423680374.03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-208108423680374.03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-867118432001.55847</v>
      </c>
      <c r="L4963" s="444">
        <f t="shared" ca="1" si="179"/>
        <v>-208975542112375.59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-208975542112375.59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-870731425468.23169</v>
      </c>
      <c r="L4964" s="444">
        <f t="shared" ca="1" si="179"/>
        <v>-209846273537843.81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-209846273537843.81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-874359473074.34924</v>
      </c>
      <c r="L4965" s="444">
        <f t="shared" ca="1" si="179"/>
        <v>-210720633010918.16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-210720633010918.16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-878002637545.49231</v>
      </c>
      <c r="L4966" s="444">
        <f t="shared" ca="1" si="179"/>
        <v>-211598635648463.66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-211598635648463.66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-881660981868.59851</v>
      </c>
      <c r="L4967" s="444">
        <f t="shared" ca="1" si="179"/>
        <v>-212480296630332.25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-212480296630332.25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-885334569293.05103</v>
      </c>
      <c r="L4968" s="444">
        <f t="shared" ca="1" si="179"/>
        <v>-213365631199625.31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-213365631199625.31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-889023463331.77209</v>
      </c>
      <c r="L4969" s="444">
        <f t="shared" ca="1" si="179"/>
        <v>-214254654662957.09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-214254654662957.09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-892727727762.32117</v>
      </c>
      <c r="L4970" s="444">
        <f t="shared" ca="1" si="179"/>
        <v>-215147382390719.41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-215147382390719.41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-896447426627.99756</v>
      </c>
      <c r="L4971" s="444">
        <f t="shared" ca="1" si="179"/>
        <v>-216043829817347.41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-216043829817347.41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-900182624238.94751</v>
      </c>
      <c r="L4972" s="444">
        <f t="shared" ca="1" si="179"/>
        <v>-216944012441586.34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-216944012441586.34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-903933385173.27637</v>
      </c>
      <c r="L4973" s="444">
        <f t="shared" ca="1" si="179"/>
        <v>-217847945826759.63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-217847945826759.63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-907699774278.16504</v>
      </c>
      <c r="L4974" s="444">
        <f t="shared" ca="1" si="179"/>
        <v>-218755645601037.78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-218755645601037.78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-911481856670.99072</v>
      </c>
      <c r="L4975" s="444">
        <f t="shared" ca="1" si="179"/>
        <v>-219667127457708.78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-219667127457708.78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-915279697740.45325</v>
      </c>
      <c r="L4976" s="444">
        <f t="shared" ca="1" si="179"/>
        <v>-220582407155449.25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-220582407155449.25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-919093363147.7052</v>
      </c>
      <c r="L4977" s="444">
        <f t="shared" ca="1" si="179"/>
        <v>-221501500518596.97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-221501500518596.97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-922922918827.4873</v>
      </c>
      <c r="L4978" s="444">
        <f t="shared" ca="1" si="179"/>
        <v>-222424423437424.47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-222424423437424.47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-926768430989.26855</v>
      </c>
      <c r="L4979" s="444">
        <f t="shared" ca="1" si="179"/>
        <v>-223351191868413.75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-223351191868413.75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-930629966118.39063</v>
      </c>
      <c r="L4980" s="444">
        <f t="shared" ca="1" si="179"/>
        <v>-224281821834532.13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-224281821834532.13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-934507590977.21716</v>
      </c>
      <c r="L4981" s="444">
        <f t="shared" ca="1" si="179"/>
        <v>-225216329425509.34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-225216329425509.34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-938401372606.28894</v>
      </c>
      <c r="L4982" s="444">
        <f t="shared" ca="1" si="179"/>
        <v>-226154730798115.63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-226154730798115.63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-942311378325.48181</v>
      </c>
      <c r="L4983" s="444">
        <f t="shared" ca="1" si="179"/>
        <v>-227097042176441.09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-227097042176441.09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-946237675735.17126</v>
      </c>
      <c r="L4984" s="444">
        <f t="shared" ca="1" si="179"/>
        <v>-228043279852176.25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-228043279852176.25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-950180332717.401</v>
      </c>
      <c r="L4985" s="444">
        <f t="shared" ca="1" si="179"/>
        <v>-228993460184893.66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-228993460184893.66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-954139417437.05701</v>
      </c>
      <c r="L4986" s="444">
        <f t="shared" ca="1" si="179"/>
        <v>-229947599602330.72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-229947599602330.72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-958114998343.04468</v>
      </c>
      <c r="L4987" s="444">
        <f t="shared" ca="1" si="179"/>
        <v>-230905714600673.75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-230905714600673.75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-962107144169.474</v>
      </c>
      <c r="L4988" s="444">
        <f t="shared" ca="1" si="179"/>
        <v>-231867821744843.22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-231867821744843.22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-966115923936.84668</v>
      </c>
      <c r="L4989" s="444">
        <f t="shared" ca="1" si="179"/>
        <v>-232833937668780.06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-232833937668780.06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-970141406953.25024</v>
      </c>
      <c r="L4990" s="444">
        <f t="shared" ca="1" si="179"/>
        <v>-233804079075733.31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-233804079075733.31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-974183662815.5553</v>
      </c>
      <c r="L4991" s="444">
        <f t="shared" ca="1" si="179"/>
        <v>-234778262738548.88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-234778262738548.88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-978242761410.62048</v>
      </c>
      <c r="L4992" s="444">
        <f t="shared" ca="1" si="179"/>
        <v>-235756505499959.5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-235756505499959.5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-982318772916.49792</v>
      </c>
      <c r="L4993" s="444">
        <f t="shared" ca="1" si="179"/>
        <v>-236738824272876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-236738824272876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-986411767803.65015</v>
      </c>
      <c r="L4994" s="444">
        <f t="shared" ca="1" si="179"/>
        <v>-237725236040679.66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-237725236040679.66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-990521816836.16516</v>
      </c>
      <c r="L4995" s="444">
        <f t="shared" ca="1" si="179"/>
        <v>-238715757857515.81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-238715757857515.81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-994648991072.98242</v>
      </c>
      <c r="L4996" s="444">
        <f t="shared" ca="1" si="179"/>
        <v>-239710406848588.78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-239710406848588.78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-998793361869.11975</v>
      </c>
      <c r="L4997" s="444">
        <f t="shared" ca="1" si="179"/>
        <v>-240709200210457.91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-240709200210457.91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-1002955000876.908</v>
      </c>
      <c r="L4998" s="444">
        <f t="shared" ca="1" si="179"/>
        <v>-241712155211334.81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-241712155211334.81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-1007133980047.2283</v>
      </c>
      <c r="L4999" s="444">
        <f t="shared" ca="1" si="179"/>
        <v>-242719289191382.03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-242719289191382.03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-1011330371630.7584</v>
      </c>
      <c r="L5000" s="444">
        <f t="shared" ca="1" si="179"/>
        <v>-243730619563012.78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-243730619563012.78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-1015544248179.2197</v>
      </c>
      <c r="L5001" s="444">
        <f t="shared" ca="1" si="179"/>
        <v>-244746163811192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-244746163811192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-1019775682546.6333</v>
      </c>
      <c r="L5002" s="444">
        <f t="shared" ca="1" si="179"/>
        <v>-245765939493738.63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-245765939493738.63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-1024024747890.5778</v>
      </c>
      <c r="L5003" s="444">
        <f t="shared" ca="1" si="179"/>
        <v>-246789964241629.19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-246789964241629.19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-1028291517673.455</v>
      </c>
      <c r="L5004" s="444">
        <f t="shared" ca="1" si="179"/>
        <v>-247818255759302.66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-247818255759302.66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-1032576065663.7611</v>
      </c>
      <c r="L5005" s="444">
        <f t="shared" ca="1" si="179"/>
        <v>-248850831824966.41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-248850831824966.41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-1036878465937.36</v>
      </c>
      <c r="L5006" s="444">
        <f t="shared" ca="1" si="179"/>
        <v>-249887710290903.78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-249887710290903.78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-1041198792878.7657</v>
      </c>
      <c r="L5007" s="444">
        <f t="shared" ca="1" si="179"/>
        <v>-250928909083782.56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-250928909083782.56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-1045537121182.4275</v>
      </c>
      <c r="L5008" s="444">
        <f t="shared" ca="1" si="179"/>
        <v>-251974446204965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-251974446204965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-1049893525854.021</v>
      </c>
      <c r="L5009" s="444">
        <f t="shared" ca="1" si="179"/>
        <v>-253024339730819.03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-253024339730819.03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-1054268082211.7458</v>
      </c>
      <c r="L5010" s="444">
        <f t="shared" ca="1" si="179"/>
        <v>-254078607813030.78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-254078607813030.78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-1058660865887.6284</v>
      </c>
      <c r="L5011" s="444">
        <f t="shared" ca="1" si="179"/>
        <v>-255137268678918.41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-255137268678918.41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-1063071952828.8268</v>
      </c>
      <c r="L5012" s="444">
        <f t="shared" ca="1" si="179"/>
        <v>-256200340631747.22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-256200340631747.22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-1067501419298.9468</v>
      </c>
      <c r="L5013" s="444">
        <f t="shared" ca="1" si="179"/>
        <v>-257267842051046.16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-257267842051046.16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-1071949341879.359</v>
      </c>
      <c r="L5014" s="444">
        <f t="shared" ca="1" si="179"/>
        <v>-258339791392925.5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-258339791392925.5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-1076415797470.5229</v>
      </c>
      <c r="L5015" s="444">
        <f t="shared" ca="1" si="179"/>
        <v>-259416207190396.03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-259416207190396.03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-1080900863293.3169</v>
      </c>
      <c r="L5016" s="444">
        <f t="shared" ca="1" si="179"/>
        <v>-260497108053689.34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-260497108053689.34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-1085404616890.3721</v>
      </c>
      <c r="L5017" s="444">
        <f t="shared" ca="1" si="179"/>
        <v>-261582512670579.72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-261582512670579.72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-1089927136127.4155</v>
      </c>
      <c r="L5018" s="444">
        <f t="shared" ca="1" si="179"/>
        <v>-262672439806707.13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-262672439806707.13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-1094468499194.613</v>
      </c>
      <c r="L5019" s="444">
        <f t="shared" ca="1" si="179"/>
        <v>-263766908305901.75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-263766908305901.75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-1099028784607.924</v>
      </c>
      <c r="L5020" s="444">
        <f t="shared" ca="1" si="179"/>
        <v>-264865937090509.69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-264865937090509.69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-1103608071210.457</v>
      </c>
      <c r="L5021" s="444">
        <f t="shared" ca="1" si="179"/>
        <v>-265969545161720.16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-265969545161720.16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-1108206438173.834</v>
      </c>
      <c r="L5022" s="444">
        <f t="shared" ca="1" si="179"/>
        <v>-267077751599894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-267077751599894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-1112823964999.5583</v>
      </c>
      <c r="L5023" s="444">
        <f t="shared" ca="1" si="179"/>
        <v>-268190575564893.56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-268190575564893.56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-1117460731520.3896</v>
      </c>
      <c r="L5024" s="444">
        <f t="shared" ca="1" si="179"/>
        <v>-269308036296413.94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-269308036296413.94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-1122116817901.7246</v>
      </c>
      <c r="L5025" s="444">
        <f t="shared" ca="1" si="179"/>
        <v>-270430153114315.66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-270430153114315.66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-1126792304642.9819</v>
      </c>
      <c r="L5026" s="444">
        <f t="shared" ca="1" si="179"/>
        <v>-271556945418958.63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-271556945418958.63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-1131487272578.9941</v>
      </c>
      <c r="L5027" s="444">
        <f t="shared" ca="1" si="179"/>
        <v>-272688432691537.63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-272688432691537.63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-1136201802881.4067</v>
      </c>
      <c r="L5028" s="444">
        <f t="shared" ca="1" si="179"/>
        <v>-273824634494419.03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-273824634494419.03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-1140935977060.0793</v>
      </c>
      <c r="L5029" s="444">
        <f t="shared" ca="1" si="179"/>
        <v>-274965570471479.13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-274965570471479.13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-1145689876964.4963</v>
      </c>
      <c r="L5030" s="444">
        <f t="shared" ca="1" si="179"/>
        <v>-276111260348443.63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-276111260348443.63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-1150463584785.1819</v>
      </c>
      <c r="L5031" s="444">
        <f t="shared" ca="1" si="179"/>
        <v>-277261723933228.81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-277261723933228.81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-1155257183055.1201</v>
      </c>
      <c r="L5032" s="444">
        <f t="shared" ca="1" si="179"/>
        <v>-278416981116283.94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-278416981116283.94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-1160070754651.1831</v>
      </c>
      <c r="L5033" s="444">
        <f t="shared" ca="1" si="179"/>
        <v>-279577051870935.13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-279577051870935.13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-1164904382795.563</v>
      </c>
      <c r="L5034" s="444">
        <f t="shared" ca="1" si="179"/>
        <v>-280741956253730.69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-280741956253730.69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-1169758151057.2109</v>
      </c>
      <c r="L5035" s="444">
        <f t="shared" ca="1" si="179"/>
        <v>-281911714404787.88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-281911714404787.88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-1174632143353.2827</v>
      </c>
      <c r="L5036" s="444">
        <f t="shared" ca="1" si="179"/>
        <v>-283086346548141.19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-283086346548141.19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-1179526443950.5884</v>
      </c>
      <c r="L5037" s="444">
        <f t="shared" ca="1" si="179"/>
        <v>-284265872992091.75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-284265872992091.75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-1184441137467.0488</v>
      </c>
      <c r="L5038" s="444">
        <f t="shared" ca="1" si="179"/>
        <v>-285450314129558.81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-285450314129558.81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-1189376308873.1616</v>
      </c>
      <c r="L5039" s="444">
        <f t="shared" ca="1" si="179"/>
        <v>-286639690438432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-286639690438432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-1194332043493.4666</v>
      </c>
      <c r="L5040" s="444">
        <f t="shared" ca="1" si="179"/>
        <v>-287834022481925.44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-287834022481925.44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-1199308427008.0227</v>
      </c>
      <c r="L5041" s="444">
        <f t="shared" ca="1" si="179"/>
        <v>-289033330908933.44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-289033330908933.44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-1204305545453.8894</v>
      </c>
      <c r="L5042" s="444">
        <f t="shared" ca="1" si="179"/>
        <v>-290237636454387.31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-290237636454387.31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-1209323485226.6138</v>
      </c>
      <c r="L5043" s="444">
        <f t="shared" ca="1" si="179"/>
        <v>-291446959939613.94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-291446959939613.94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-1214362333081.7246</v>
      </c>
      <c r="L5044" s="444">
        <f t="shared" ca="1" si="179"/>
        <v>-292661322272695.69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-292661322272695.69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-1219422176136.2319</v>
      </c>
      <c r="L5045" s="444">
        <f t="shared" ca="1" si="179"/>
        <v>-293880744448831.94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-293880744448831.94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-1224503101870.1331</v>
      </c>
      <c r="L5046" s="444">
        <f t="shared" ca="1" si="179"/>
        <v>-295105247550702.06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-295105247550702.06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-1229605198127.9253</v>
      </c>
      <c r="L5047" s="444">
        <f t="shared" ca="1" si="179"/>
        <v>-296334852748830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-296334852748830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-1234728553120.125</v>
      </c>
      <c r="L5048" s="444">
        <f t="shared" ca="1" si="179"/>
        <v>-297569581301950.13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-297569581301950.13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-1239873255424.7922</v>
      </c>
      <c r="L5049" s="444">
        <f t="shared" ca="1" si="179"/>
        <v>-298809454557374.94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-298809454557374.94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-1245039393989.0623</v>
      </c>
      <c r="L5050" s="444">
        <f t="shared" ca="1" si="179"/>
        <v>-300054493951364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-300054493951364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-1250227058130.6833</v>
      </c>
      <c r="L5051" s="444">
        <f t="shared" ca="1" si="179"/>
        <v>-301304721009494.69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-301304721009494.69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-1255436337539.5613</v>
      </c>
      <c r="L5052" s="444">
        <f t="shared" ca="1" si="179"/>
        <v>-302560157347034.25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-302560157347034.25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-1260667322279.3093</v>
      </c>
      <c r="L5053" s="444">
        <f t="shared" ca="1" si="179"/>
        <v>-303820824669313.56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-303820824669313.56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-1265920102788.8064</v>
      </c>
      <c r="L5054" s="444">
        <f t="shared" ca="1" si="179"/>
        <v>-305086744772102.38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-305086744772102.38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-1271194769883.7598</v>
      </c>
      <c r="L5055" s="444">
        <f t="shared" ca="1" si="179"/>
        <v>-306357939541986.13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-306357939541986.13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-1276491414758.2754</v>
      </c>
      <c r="L5056" s="444">
        <f t="shared" ca="1" si="179"/>
        <v>-307634430956744.38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-307634430956744.38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-1281810128986.4348</v>
      </c>
      <c r="L5057" s="444">
        <f t="shared" ca="1" si="179"/>
        <v>-308916241085730.81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-308916241085730.81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-1287151004523.8784</v>
      </c>
      <c r="L5058" s="444">
        <f t="shared" ca="1" si="179"/>
        <v>-310203392090254.69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-310203392090254.69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-1292514133709.3945</v>
      </c>
      <c r="L5059" s="444">
        <f t="shared" ca="1" si="179"/>
        <v>-311495906223964.06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-311495906223964.06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-1297899609266.5168</v>
      </c>
      <c r="L5060" s="444">
        <f t="shared" ca="1" si="179"/>
        <v>-312793805833230.56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-312793805833230.56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-1303307524305.1274</v>
      </c>
      <c r="L5061" s="444">
        <f t="shared" ca="1" si="179"/>
        <v>-314097113357535.69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-314097113357535.69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-1308737972323.0654</v>
      </c>
      <c r="L5062" s="444">
        <f t="shared" ca="1" si="179"/>
        <v>-315405851329858.75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-315405851329858.75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-1314191047207.7449</v>
      </c>
      <c r="L5063" s="444">
        <f t="shared" ca="1" si="179"/>
        <v>-316720042377066.5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-316720042377066.5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-1319666843237.7771</v>
      </c>
      <c r="L5064" s="444">
        <f t="shared" ca="1" si="179"/>
        <v>-318039709220304.25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-318039709220304.25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-1325165455084.6011</v>
      </c>
      <c r="L5065" s="444">
        <f t="shared" ca="1" si="179"/>
        <v>-319364874675388.88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-319364874675388.88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-1330686977814.1204</v>
      </c>
      <c r="L5066" s="444">
        <f t="shared" ca="1" si="179"/>
        <v>-320695561653203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-320695561653203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-1336231506888.3457</v>
      </c>
      <c r="L5067" s="444">
        <f t="shared" ca="1" si="179"/>
        <v>-322031793160091.38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-322031793160091.38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-1341799138167.0474</v>
      </c>
      <c r="L5068" s="444">
        <f t="shared" ca="1" si="179"/>
        <v>-323373592298258.44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-323373592298258.44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-1347389967909.4102</v>
      </c>
      <c r="L5069" s="444">
        <f t="shared" ca="1" si="179"/>
        <v>-324720982266167.88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-324720982266167.88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-1353004092775.6995</v>
      </c>
      <c r="L5070" s="444">
        <f t="shared" ca="1" si="179"/>
        <v>-326073986358943.56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-326073986358943.56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-1358641609828.9314</v>
      </c>
      <c r="L5071" s="444">
        <f t="shared" ca="1" si="179"/>
        <v>-327432627968772.5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-327432627968772.5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-1364302616536.552</v>
      </c>
      <c r="L5072" s="444">
        <f t="shared" ca="1" si="179"/>
        <v>-328796930585309.06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-328796930585309.06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-1369987210772.1211</v>
      </c>
      <c r="L5073" s="444">
        <f t="shared" ca="1" si="179"/>
        <v>-330166917796081.19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-330166917796081.19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-1375695490817.0049</v>
      </c>
      <c r="L5074" s="444">
        <f t="shared" ca="1" si="179"/>
        <v>-331542613286898.19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-331542613286898.19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-1381427555362.0757</v>
      </c>
      <c r="L5075" s="444">
        <f t="shared" ca="1" si="179"/>
        <v>-332924040842260.25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-332924040842260.25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-1387183503509.4177</v>
      </c>
      <c r="L5076" s="444">
        <f t="shared" ca="1" si="179"/>
        <v>-334311224345769.69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-334311224345769.69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-1392963434774.0403</v>
      </c>
      <c r="L5077" s="444">
        <f t="shared" ca="1" si="179"/>
        <v>-335704187780543.75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-335704187780543.75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-1398767449085.5989</v>
      </c>
      <c r="L5078" s="444">
        <f t="shared" ca="1" si="179"/>
        <v>-337102955229629.38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-337102955229629.38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-1404595646790.1223</v>
      </c>
      <c r="L5079" s="444">
        <f t="shared" ca="1" si="179"/>
        <v>-338507550876419.5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-338507550876419.5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-1410448128651.7478</v>
      </c>
      <c r="L5080" s="444">
        <f t="shared" ca="1" si="179"/>
        <v>-339917999005071.25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-339917999005071.25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-1416324995854.4636</v>
      </c>
      <c r="L5081" s="444">
        <f t="shared" ca="1" si="179"/>
        <v>-341334324000925.69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-341334324000925.69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-1422226350003.8569</v>
      </c>
      <c r="L5082" s="444">
        <f t="shared" ca="1" si="179"/>
        <v>-342756550350929.56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-342756550350929.56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-1428152293128.873</v>
      </c>
      <c r="L5083" s="444">
        <f t="shared" ca="1" si="179"/>
        <v>-344184702644058.44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-344184702644058.44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-1434102927683.5769</v>
      </c>
      <c r="L5084" s="444">
        <f t="shared" ca="1" si="179"/>
        <v>-345618805571742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-345618805571742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-1440078356548.925</v>
      </c>
      <c r="L5085" s="444">
        <f t="shared" ca="1" si="179"/>
        <v>-347058883928290.94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-347058883928290.94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-1446078683034.5457</v>
      </c>
      <c r="L5086" s="444">
        <f t="shared" ca="1" si="179"/>
        <v>-348504962611325.5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-348504962611325.5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-1452104010880.5229</v>
      </c>
      <c r="L5087" s="444">
        <f t="shared" ca="1" si="179"/>
        <v>-349957066622206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-349957066622206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-1458154444259.1917</v>
      </c>
      <c r="L5088" s="444">
        <f t="shared" ca="1" si="179"/>
        <v>-351415221066465.19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-351415221066465.19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-1464230087776.9382</v>
      </c>
      <c r="L5089" s="444">
        <f t="shared" ca="1" si="179"/>
        <v>-352879451154242.13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-352879451154242.13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-1470331046476.0088</v>
      </c>
      <c r="L5090" s="444">
        <f t="shared" ca="1" si="179"/>
        <v>-354349782200718.13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-354349782200718.13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-1476457425836.3254</v>
      </c>
      <c r="L5091" s="444">
        <f t="shared" ca="1" si="179"/>
        <v>-355826239626554.44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-355826239626554.44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-1482609331777.3101</v>
      </c>
      <c r="L5092" s="444">
        <f t="shared" ca="1" si="179"/>
        <v>-357308848958331.75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-357308848958331.75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-1488786870659.7156</v>
      </c>
      <c r="L5093" s="444">
        <f t="shared" ca="1" si="179"/>
        <v>-358797635828991.44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-358797635828991.44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-1494990149287.4644</v>
      </c>
      <c r="L5094" s="444">
        <f t="shared" ca="1" si="179"/>
        <v>-360292625978278.88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-360292625978278.88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-1501219274909.4954</v>
      </c>
      <c r="L5095" s="444">
        <f t="shared" ca="1" si="179"/>
        <v>-361793845253188.38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-361793845253188.38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-1507474355221.6182</v>
      </c>
      <c r="L5096" s="444">
        <f t="shared" ca="1" si="179"/>
        <v>-363301319608410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-363301319608410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-1513755498368.375</v>
      </c>
      <c r="L5097" s="444">
        <f t="shared" ca="1" si="179"/>
        <v>-364815075106778.38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-364815075106778.38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-1520062812944.9099</v>
      </c>
      <c r="L5098" s="444">
        <f t="shared" ca="1" si="179"/>
        <v>-366335137919723.31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-366335137919723.31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-1526396407998.8472</v>
      </c>
      <c r="L5099" s="444">
        <f t="shared" ca="1" si="179"/>
        <v>-367861534327722.19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-367861534327722.19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-1532756393032.1758</v>
      </c>
      <c r="L5100" s="444">
        <f t="shared" ca="1" si="179"/>
        <v>-369394290720754.38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-369394290720754.38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-1539142878003.1433</v>
      </c>
      <c r="L5101" s="444">
        <f t="shared" ca="1" si="179"/>
        <v>-370933433598757.5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-370933433598757.5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-1545555973328.1563</v>
      </c>
      <c r="L5102" s="444">
        <f t="shared" ca="1" si="179"/>
        <v>-372478989572085.63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-372478989572085.63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-1551995789883.6902</v>
      </c>
      <c r="L5103" s="444">
        <f t="shared" ca="1" si="179"/>
        <v>-374030985361969.31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-374030985361969.31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-1558462439008.2056</v>
      </c>
      <c r="L5104" s="444">
        <f t="shared" ca="1" si="179"/>
        <v>-375589447800977.5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-375589447800977.5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-1564956032504.073</v>
      </c>
      <c r="L5105" s="444">
        <f t="shared" ca="1" si="179"/>
        <v>-377154403833481.56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-377154403833481.56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-1571476682639.5066</v>
      </c>
      <c r="L5106" s="444">
        <f t="shared" ca="1" si="179"/>
        <v>-378725880516121.06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-378725880516121.06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-1578024502150.5044</v>
      </c>
      <c r="L5107" s="444">
        <f t="shared" ca="1" si="179"/>
        <v>-380303905018271.56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-380303905018271.56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-1584599604242.7981</v>
      </c>
      <c r="L5108" s="444">
        <f t="shared" ref="L5108:L5362" ca="1" si="184">I5108-J5108+K5108</f>
        <v>-381888504622514.38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-381888504622514.38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-1591202102593.8098</v>
      </c>
      <c r="L5109" s="444">
        <f t="shared" ca="1" si="184"/>
        <v>-383479706725108.19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-383479706725108.19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-1597832111354.6174</v>
      </c>
      <c r="L5110" s="444">
        <f t="shared" ca="1" si="184"/>
        <v>-385077538836462.81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-385077538836462.81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-1604489745151.9285</v>
      </c>
      <c r="L5111" s="444">
        <f t="shared" ca="1" si="184"/>
        <v>-386682028581614.75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-386682028581614.75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-1611175119090.0615</v>
      </c>
      <c r="L5112" s="444">
        <f t="shared" ca="1" si="184"/>
        <v>-388293203700704.81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-388293203700704.81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-1617888348752.9368</v>
      </c>
      <c r="L5113" s="444">
        <f t="shared" ca="1" si="184"/>
        <v>-389911092049457.75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-389911092049457.75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-1624629550206.074</v>
      </c>
      <c r="L5114" s="444">
        <f t="shared" ca="1" si="184"/>
        <v>-391535721599663.81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-391535721599663.81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-1631398839998.5991</v>
      </c>
      <c r="L5115" s="444">
        <f t="shared" ca="1" si="184"/>
        <v>-393167120439662.44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-393167120439662.44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-1638196335165.2603</v>
      </c>
      <c r="L5116" s="444">
        <f t="shared" ca="1" si="184"/>
        <v>-394805316774827.69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-394805316774827.69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-1645022153228.4487</v>
      </c>
      <c r="L5117" s="444">
        <f t="shared" ca="1" si="184"/>
        <v>-396450338928056.13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-396450338928056.13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-1651876412200.2339</v>
      </c>
      <c r="L5118" s="444">
        <f t="shared" ca="1" si="184"/>
        <v>-398102215340256.38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-398102215340256.38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-1658759230584.4016</v>
      </c>
      <c r="L5119" s="444">
        <f t="shared" ca="1" si="184"/>
        <v>-399760974570840.75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-399760974570840.75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-1665670727378.5032</v>
      </c>
      <c r="L5120" s="444">
        <f t="shared" ca="1" si="184"/>
        <v>-401426645298219.25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-401426645298219.25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-1672611022075.9136</v>
      </c>
      <c r="L5121" s="444">
        <f t="shared" ca="1" si="184"/>
        <v>-403099256320295.19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-403099256320295.19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-1679580234667.8965</v>
      </c>
      <c r="L5122" s="444">
        <f t="shared" ca="1" si="184"/>
        <v>-404778836554963.06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-404778836554963.06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-1686578485645.6794</v>
      </c>
      <c r="L5123" s="444">
        <f t="shared" ca="1" si="184"/>
        <v>-406465415040608.75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-406465415040608.75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-1693605896002.5364</v>
      </c>
      <c r="L5124" s="444">
        <f t="shared" ca="1" si="184"/>
        <v>-408159020936611.31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-408159020936611.31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-1700662587235.8804</v>
      </c>
      <c r="L5125" s="444">
        <f t="shared" ca="1" si="184"/>
        <v>-409859683523847.19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-409859683523847.19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-1707748681349.3633</v>
      </c>
      <c r="L5126" s="444">
        <f t="shared" ca="1" si="184"/>
        <v>-411567432205196.56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-411567432205196.56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-1714864300854.9856</v>
      </c>
      <c r="L5127" s="444">
        <f t="shared" ca="1" si="184"/>
        <v>-413282296506051.56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-413282296506051.56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-1722009568775.2148</v>
      </c>
      <c r="L5128" s="444">
        <f t="shared" ca="1" si="184"/>
        <v>-415004306074826.75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-415004306074826.75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-1729184608645.1113</v>
      </c>
      <c r="L5129" s="444">
        <f t="shared" ca="1" si="184"/>
        <v>-416733490683471.88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-416733490683471.88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-1736389544514.4661</v>
      </c>
      <c r="L5130" s="444">
        <f t="shared" ca="1" si="184"/>
        <v>-418469880227986.31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-418469880227986.31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-1743624500949.9429</v>
      </c>
      <c r="L5131" s="444">
        <f t="shared" ca="1" si="184"/>
        <v>-420213504728936.25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-420213504728936.25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-1750889603037.2344</v>
      </c>
      <c r="L5132" s="444">
        <f t="shared" ca="1" si="184"/>
        <v>-421964394331973.5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-421964394331973.5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-1758184976383.2229</v>
      </c>
      <c r="L5133" s="444">
        <f t="shared" ca="1" si="184"/>
        <v>-423722579308356.75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-423722579308356.75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-1765510747118.1531</v>
      </c>
      <c r="L5134" s="444">
        <f t="shared" ca="1" si="184"/>
        <v>-425488090055474.88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-425488090055474.88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-1772867041897.812</v>
      </c>
      <c r="L5135" s="444">
        <f t="shared" ca="1" si="184"/>
        <v>-427260957097372.69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-427260957097372.69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-1780253987905.7195</v>
      </c>
      <c r="L5136" s="444">
        <f t="shared" ca="1" si="184"/>
        <v>-429041211085278.44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-429041211085278.44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-1787671712855.3269</v>
      </c>
      <c r="L5137" s="444">
        <f t="shared" ca="1" si="184"/>
        <v>-430828882798133.75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-430828882798133.75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-1795120344992.2239</v>
      </c>
      <c r="L5138" s="444">
        <f t="shared" ca="1" si="184"/>
        <v>-432624003143126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-432624003143126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-1802600013096.3584</v>
      </c>
      <c r="L5139" s="444">
        <f t="shared" ca="1" si="184"/>
        <v>-434426603156222.38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-434426603156222.38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-1810110846484.2598</v>
      </c>
      <c r="L5140" s="444">
        <f t="shared" ca="1" si="184"/>
        <v>-436236714002706.63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-436236714002706.63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-1817652975011.2776</v>
      </c>
      <c r="L5141" s="444">
        <f t="shared" ca="1" si="184"/>
        <v>-438054366977717.88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-438054366977717.88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-1825226529073.8245</v>
      </c>
      <c r="L5142" s="444">
        <f t="shared" ca="1" si="184"/>
        <v>-439879593506791.69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-439879593506791.69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-1832831639611.6321</v>
      </c>
      <c r="L5143" s="444">
        <f t="shared" ca="1" si="184"/>
        <v>-441712425146403.31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-441712425146403.31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-1840468438110.0139</v>
      </c>
      <c r="L5144" s="444">
        <f t="shared" ca="1" si="184"/>
        <v>-443552893584513.31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-443552893584513.31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-1848137056602.1389</v>
      </c>
      <c r="L5145" s="444">
        <f t="shared" ca="1" si="184"/>
        <v>-445401030641115.44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-445401030641115.44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-1855837627671.3145</v>
      </c>
      <c r="L5146" s="444">
        <f t="shared" ca="1" si="184"/>
        <v>-447256868268786.75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-447256868268786.75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-1863570284453.2778</v>
      </c>
      <c r="L5147" s="444">
        <f t="shared" ca="1" si="184"/>
        <v>-449120438553240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-449120438553240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-1871335160638.5002</v>
      </c>
      <c r="L5148" s="444">
        <f t="shared" ca="1" si="184"/>
        <v>-450991773713878.5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-450991773713878.5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-1879132390474.4937</v>
      </c>
      <c r="L5149" s="444">
        <f t="shared" ca="1" si="184"/>
        <v>-452870906104353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-452870906104353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-1886962108768.1375</v>
      </c>
      <c r="L5150" s="444">
        <f t="shared" ca="1" si="184"/>
        <v>-454757868213121.13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-454757868213121.13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-1894824450888.0046</v>
      </c>
      <c r="L5151" s="444">
        <f t="shared" ca="1" si="184"/>
        <v>-456652692664009.13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-456652692664009.13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-1902719552766.7048</v>
      </c>
      <c r="L5152" s="444">
        <f t="shared" ca="1" si="184"/>
        <v>-458555412216775.81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-458555412216775.81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-1910647550903.2324</v>
      </c>
      <c r="L5153" s="444">
        <f t="shared" ca="1" si="184"/>
        <v>-460466059767679.06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-460466059767679.06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-1918608582365.3293</v>
      </c>
      <c r="L5154" s="444">
        <f t="shared" ca="1" si="184"/>
        <v>-462384668350044.38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-462384668350044.38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-1926602784791.8513</v>
      </c>
      <c r="L5155" s="444">
        <f t="shared" ca="1" si="184"/>
        <v>-464311271134836.25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-464311271134836.25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-1934630296395.1511</v>
      </c>
      <c r="L5156" s="444">
        <f t="shared" ca="1" si="184"/>
        <v>-466245901431231.38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-466245901431231.38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-1942691255963.4644</v>
      </c>
      <c r="L5157" s="444">
        <f t="shared" ca="1" si="184"/>
        <v>-468188592687194.81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-468188592687194.81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-1950785802863.3118</v>
      </c>
      <c r="L5158" s="444">
        <f t="shared" ca="1" si="184"/>
        <v>-470139378490058.13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-470139378490058.13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-1958914077041.9089</v>
      </c>
      <c r="L5159" s="444">
        <f t="shared" ca="1" si="184"/>
        <v>-472098292567100.06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-472098292567100.06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-1967076219029.5833</v>
      </c>
      <c r="L5160" s="444">
        <f t="shared" ca="1" si="184"/>
        <v>-474065368786129.63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-474065368786129.63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-1975272369942.2065</v>
      </c>
      <c r="L5161" s="444">
        <f t="shared" ca="1" si="184"/>
        <v>-476040641156071.81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-476040641156071.81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-1983502671483.6326</v>
      </c>
      <c r="L5162" s="444">
        <f t="shared" ca="1" si="184"/>
        <v>-478024143827555.44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-478024143827555.44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-1991767265948.1477</v>
      </c>
      <c r="L5163" s="444">
        <f t="shared" ca="1" si="184"/>
        <v>-480015911093503.56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-480015911093503.56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-2000066296222.9316</v>
      </c>
      <c r="L5164" s="444">
        <f t="shared" ca="1" si="184"/>
        <v>-482015977389726.5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-482015977389726.5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-2008399905790.5269</v>
      </c>
      <c r="L5165" s="444">
        <f t="shared" ca="1" si="184"/>
        <v>-484024377295517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-484024377295517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-2016768238731.3208</v>
      </c>
      <c r="L5166" s="444">
        <f t="shared" ca="1" si="184"/>
        <v>-486041145534248.31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-486041145534248.31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-2025171439726.0347</v>
      </c>
      <c r="L5167" s="444">
        <f t="shared" ca="1" si="184"/>
        <v>-488066316973974.38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-488066316973974.38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-2033609654058.2263</v>
      </c>
      <c r="L5168" s="444">
        <f t="shared" ca="1" si="184"/>
        <v>-490099926628032.63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-490099926628032.63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-2042083027616.8027</v>
      </c>
      <c r="L5169" s="444">
        <f t="shared" ca="1" si="184"/>
        <v>-492142009655649.44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-492142009655649.44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-2050591706898.5393</v>
      </c>
      <c r="L5170" s="444">
        <f t="shared" ca="1" si="184"/>
        <v>-494192601362548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-494192601362548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-2059135839010.6167</v>
      </c>
      <c r="L5171" s="444">
        <f t="shared" ca="1" si="184"/>
        <v>-496251737201558.63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-496251737201558.63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-2067715571673.1609</v>
      </c>
      <c r="L5172" s="444">
        <f t="shared" ca="1" si="184"/>
        <v>-498319452773231.81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-498319452773231.81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-2076331053221.7991</v>
      </c>
      <c r="L5173" s="444">
        <f t="shared" ca="1" si="184"/>
        <v>-500395783826453.63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-500395783826453.63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-2084982432610.2236</v>
      </c>
      <c r="L5174" s="444">
        <f t="shared" ca="1" si="184"/>
        <v>-502480766259063.88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-502480766259063.88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-2093669859412.7661</v>
      </c>
      <c r="L5175" s="444">
        <f t="shared" ca="1" si="184"/>
        <v>-504574436118476.63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-504574436118476.63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-2102393483826.9858</v>
      </c>
      <c r="L5176" s="444">
        <f t="shared" ca="1" si="184"/>
        <v>-506676829602303.63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-506676829602303.63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-2111153456676.2649</v>
      </c>
      <c r="L5177" s="444">
        <f t="shared" ca="1" si="184"/>
        <v>-508787983058979.88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-508787983058979.88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-2119949929412.416</v>
      </c>
      <c r="L5178" s="444">
        <f t="shared" ca="1" si="184"/>
        <v>-510907932988392.31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-510907932988392.31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-2128783054118.3015</v>
      </c>
      <c r="L5179" s="444">
        <f t="shared" ca="1" si="184"/>
        <v>-513036716042510.63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-513036716042510.63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-2137652983510.4609</v>
      </c>
      <c r="L5180" s="444">
        <f t="shared" ca="1" si="184"/>
        <v>-515174369026021.06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-515174369026021.06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-2146559870941.7544</v>
      </c>
      <c r="L5181" s="444">
        <f t="shared" ca="1" si="184"/>
        <v>-517320928896962.81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-517320928896962.81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-2155503870404.0117</v>
      </c>
      <c r="L5182" s="444">
        <f t="shared" ca="1" si="184"/>
        <v>-519476432767366.81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-519476432767366.81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-2164485136530.6951</v>
      </c>
      <c r="L5183" s="444">
        <f t="shared" ca="1" si="184"/>
        <v>-521640917903897.5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-521640917903897.5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-2173503824599.573</v>
      </c>
      <c r="L5184" s="444">
        <f t="shared" ca="1" si="184"/>
        <v>-523814421728497.06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-523814421728497.06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-2182560090535.4041</v>
      </c>
      <c r="L5185" s="444">
        <f t="shared" ca="1" si="184"/>
        <v>-525996981819032.44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-525996981819032.44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-2191654090912.6348</v>
      </c>
      <c r="L5186" s="444">
        <f t="shared" ca="1" si="184"/>
        <v>-528188635909945.06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-528188635909945.06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-2200785982958.1045</v>
      </c>
      <c r="L5187" s="444">
        <f t="shared" ca="1" si="184"/>
        <v>-530389421892903.19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-530389421892903.19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-2209955924553.7632</v>
      </c>
      <c r="L5188" s="444">
        <f t="shared" ca="1" si="184"/>
        <v>-532599377817456.94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-532599377817456.94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-2219164074239.4038</v>
      </c>
      <c r="L5189" s="444">
        <f t="shared" ca="1" si="184"/>
        <v>-534818541891696.31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-534818541891696.31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-2228410591215.4009</v>
      </c>
      <c r="L5190" s="444">
        <f t="shared" ca="1" si="184"/>
        <v>-537046952482911.69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-537046952482911.69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-2237695635345.4653</v>
      </c>
      <c r="L5191" s="444">
        <f t="shared" ca="1" si="184"/>
        <v>-539284648118257.13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-539284648118257.13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-2247019367159.4048</v>
      </c>
      <c r="L5192" s="444">
        <f t="shared" ca="1" si="184"/>
        <v>-541531667485416.5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-541531667485416.5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-2256381947855.9023</v>
      </c>
      <c r="L5193" s="444">
        <f t="shared" ca="1" si="184"/>
        <v>-543788049433272.38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-543788049433272.38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-2265783539305.3013</v>
      </c>
      <c r="L5194" s="444">
        <f t="shared" ca="1" si="184"/>
        <v>-546053832972577.69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-546053832972577.69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-2275224304052.4072</v>
      </c>
      <c r="L5195" s="444">
        <f t="shared" ca="1" si="184"/>
        <v>-548329057276630.13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-548329057276630.13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-2284704405319.2925</v>
      </c>
      <c r="L5196" s="444">
        <f t="shared" ca="1" si="184"/>
        <v>-550613761681949.44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-550613761681949.44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-2294224007008.1226</v>
      </c>
      <c r="L5197" s="444">
        <f t="shared" ca="1" si="184"/>
        <v>-552907985688957.56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-552907985688957.56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-2303783273703.9897</v>
      </c>
      <c r="L5198" s="444">
        <f t="shared" ca="1" si="184"/>
        <v>-555211768962661.56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-555211768962661.56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-2313382370677.7563</v>
      </c>
      <c r="L5199" s="444">
        <f t="shared" ca="1" si="184"/>
        <v>-557525151333339.31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-557525151333339.31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-2323021463888.9136</v>
      </c>
      <c r="L5200" s="444">
        <f t="shared" ca="1" si="184"/>
        <v>-559848172797228.25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-559848172797228.25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-2332700719988.4512</v>
      </c>
      <c r="L5201" s="444">
        <f t="shared" ca="1" si="184"/>
        <v>-562180873517216.69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-562180873517216.69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-2342420306321.7358</v>
      </c>
      <c r="L5202" s="444">
        <f t="shared" ca="1" si="184"/>
        <v>-564523293823538.38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-564523293823538.38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-2352180390931.4097</v>
      </c>
      <c r="L5203" s="444">
        <f t="shared" ca="1" si="184"/>
        <v>-566875474214469.75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-566875474214469.75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-2361981142560.2905</v>
      </c>
      <c r="L5204" s="444">
        <f t="shared" ca="1" si="184"/>
        <v>-569237455357030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-569237455357030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-2371822730654.2915</v>
      </c>
      <c r="L5205" s="444">
        <f t="shared" ca="1" si="184"/>
        <v>-571609278087684.25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-571609278087684.25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-2381705325365.3511</v>
      </c>
      <c r="L5206" s="444">
        <f t="shared" ca="1" si="184"/>
        <v>-573990983413049.63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-573990983413049.63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-2391629097554.3735</v>
      </c>
      <c r="L5207" s="444">
        <f t="shared" ca="1" si="184"/>
        <v>-576382612510604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-576382612510604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-2401594218794.1831</v>
      </c>
      <c r="L5208" s="444">
        <f t="shared" ca="1" si="184"/>
        <v>-578784206729398.13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-578784206729398.13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-2411600861372.4922</v>
      </c>
      <c r="L5209" s="444">
        <f t="shared" ca="1" si="184"/>
        <v>-581195807590770.63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-581195807590770.63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-2421649198294.8774</v>
      </c>
      <c r="L5210" s="444">
        <f t="shared" ca="1" si="184"/>
        <v>-583617456789065.5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-583617456789065.5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-2431739403287.7729</v>
      </c>
      <c r="L5211" s="444">
        <f t="shared" ca="1" si="184"/>
        <v>-586049196192353.25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-586049196192353.25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-2441871650801.4717</v>
      </c>
      <c r="L5212" s="444">
        <f t="shared" ca="1" si="184"/>
        <v>-588491067843154.75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-588491067843154.75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-2452046116013.1445</v>
      </c>
      <c r="L5213" s="444">
        <f t="shared" ca="1" si="184"/>
        <v>-590943113959167.88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-590943113959167.88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-2462262974829.8662</v>
      </c>
      <c r="L5214" s="444">
        <f t="shared" ca="1" si="184"/>
        <v>-593405376933997.75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-593405376933997.75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-2472522403891.6572</v>
      </c>
      <c r="L5215" s="444">
        <f t="shared" ca="1" si="184"/>
        <v>-595877899337889.38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-595877899337889.38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-2482824580574.5391</v>
      </c>
      <c r="L5216" s="444">
        <f t="shared" ca="1" si="184"/>
        <v>-598360723918463.88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-598360723918463.88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-2493169682993.5996</v>
      </c>
      <c r="L5217" s="444">
        <f t="shared" ca="1" si="184"/>
        <v>-600853893601457.5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-600853893601457.5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-2503557890006.0728</v>
      </c>
      <c r="L5218" s="444">
        <f t="shared" ca="1" si="184"/>
        <v>-603357451491463.63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-603357451491463.63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-2513989381214.4316</v>
      </c>
      <c r="L5219" s="444">
        <f t="shared" ca="1" si="184"/>
        <v>-605871440872678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-605871440872678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-2524464336969.4917</v>
      </c>
      <c r="L5220" s="444">
        <f t="shared" ca="1" si="184"/>
        <v>-608395905209647.5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-608395905209647.5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-2534982938373.5313</v>
      </c>
      <c r="L5221" s="444">
        <f t="shared" ca="1" si="184"/>
        <v>-610930888148021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-610930888148021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-2545545367283.4209</v>
      </c>
      <c r="L5222" s="444">
        <f t="shared" ca="1" si="184"/>
        <v>-613476433515304.38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-613476433515304.38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-2556151806313.7681</v>
      </c>
      <c r="L5223" s="444">
        <f t="shared" ca="1" si="184"/>
        <v>-616032585321618.13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-616032585321618.13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-2566802438840.0757</v>
      </c>
      <c r="L5224" s="444">
        <f t="shared" ca="1" si="184"/>
        <v>-618599387760458.25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-618599387760458.25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-2577497449001.9092</v>
      </c>
      <c r="L5225" s="444">
        <f t="shared" ca="1" si="184"/>
        <v>-621176885209460.13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-621176885209460.13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-2588237021706.084</v>
      </c>
      <c r="L5226" s="444">
        <f t="shared" ca="1" si="184"/>
        <v>-623765122231166.25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-623765122231166.25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-2599021342629.8594</v>
      </c>
      <c r="L5227" s="444">
        <f t="shared" ca="1" si="184"/>
        <v>-626364143573796.13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-626364143573796.13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-2609850598224.1504</v>
      </c>
      <c r="L5228" s="444">
        <f t="shared" ca="1" si="184"/>
        <v>-628973994172020.25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-628973994172020.25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-2620724975716.751</v>
      </c>
      <c r="L5229" s="444">
        <f t="shared" ca="1" si="184"/>
        <v>-631594719147737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-631594719147737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-2631644663115.5708</v>
      </c>
      <c r="L5230" s="444">
        <f t="shared" ca="1" si="184"/>
        <v>-634226363810852.63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-634226363810852.63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-2642609849211.8857</v>
      </c>
      <c r="L5231" s="444">
        <f t="shared" ca="1" si="184"/>
        <v>-636868973660064.5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-636868973660064.5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-2653620723583.6021</v>
      </c>
      <c r="L5232" s="444">
        <f t="shared" ca="1" si="184"/>
        <v>-639522594383648.13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-639522594383648.13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-2664677476598.5337</v>
      </c>
      <c r="L5233" s="444">
        <f t="shared" ca="1" si="184"/>
        <v>-642187271860246.63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-642187271860246.63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-2675780299417.6943</v>
      </c>
      <c r="L5234" s="444">
        <f t="shared" ca="1" si="184"/>
        <v>-644863052159664.38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-644863052159664.38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-2686929383998.6016</v>
      </c>
      <c r="L5235" s="444">
        <f t="shared" ca="1" si="184"/>
        <v>-647549981543663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-647549981543663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-2698124923098.5957</v>
      </c>
      <c r="L5236" s="444">
        <f t="shared" ca="1" si="184"/>
        <v>-650248106466761.63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-650248106466761.63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-2709367110278.1733</v>
      </c>
      <c r="L5237" s="444">
        <f t="shared" ca="1" si="184"/>
        <v>-652957473577039.75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-652957473577039.75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-2720656139904.332</v>
      </c>
      <c r="L5238" s="444">
        <f t="shared" ca="1" si="184"/>
        <v>-655678129716944.13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-655678129716944.13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-2731992207153.9336</v>
      </c>
      <c r="L5239" s="444">
        <f t="shared" ca="1" si="184"/>
        <v>-658410121924098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-658410121924098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-2743375508017.0752</v>
      </c>
      <c r="L5240" s="444">
        <f t="shared" ca="1" si="184"/>
        <v>-661153497432115.13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-661153497432115.13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-2754806239300.4795</v>
      </c>
      <c r="L5241" s="444">
        <f t="shared" ca="1" si="184"/>
        <v>-663908303671415.63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-663908303671415.63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-2766284598630.8984</v>
      </c>
      <c r="L5242" s="444">
        <f t="shared" ca="1" si="184"/>
        <v>-666674588270046.5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-666674588270046.5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-2777810784458.5269</v>
      </c>
      <c r="L5243" s="444">
        <f t="shared" ca="1" si="184"/>
        <v>-669452399054505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-669452399054505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-2789384996060.4375</v>
      </c>
      <c r="L5244" s="444">
        <f t="shared" ca="1" si="184"/>
        <v>-672241784050565.5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-672241784050565.5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-2801007433544.0229</v>
      </c>
      <c r="L5245" s="444">
        <f t="shared" ca="1" si="184"/>
        <v>-675042791484109.5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-675042791484109.5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-2812678297850.4561</v>
      </c>
      <c r="L5246" s="444">
        <f t="shared" ca="1" si="184"/>
        <v>-677855469781960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-677855469781960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-2824397790758.1665</v>
      </c>
      <c r="L5247" s="444">
        <f t="shared" ca="1" si="184"/>
        <v>-680679867572718.13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-680679867572718.13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-2836166114886.3257</v>
      </c>
      <c r="L5248" s="444">
        <f t="shared" ca="1" si="184"/>
        <v>-683516033687604.5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-683516033687604.5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-2847983473698.3521</v>
      </c>
      <c r="L5249" s="444">
        <f t="shared" ca="1" si="184"/>
        <v>-686364017161302.88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-686364017161302.88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-2859850071505.4287</v>
      </c>
      <c r="L5250" s="444">
        <f t="shared" ca="1" si="184"/>
        <v>-689223867232808.25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-689223867232808.25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-2871766113470.0342</v>
      </c>
      <c r="L5251" s="444">
        <f t="shared" ca="1" si="184"/>
        <v>-692095633346278.25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-692095633346278.25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-2883731805609.4927</v>
      </c>
      <c r="L5252" s="444">
        <f t="shared" ca="1" si="184"/>
        <v>-694979365151887.75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-694979365151887.75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-2895747354799.5322</v>
      </c>
      <c r="L5253" s="444">
        <f t="shared" ca="1" si="184"/>
        <v>-697875112506687.25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-697875112506687.25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-2907812968777.8633</v>
      </c>
      <c r="L5254" s="444">
        <f t="shared" ca="1" si="184"/>
        <v>-700782925475465.13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-700782925475465.13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-2919928856147.7715</v>
      </c>
      <c r="L5255" s="444">
        <f t="shared" ca="1" si="184"/>
        <v>-703702854331612.88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-703702854331612.88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-2932095226381.7202</v>
      </c>
      <c r="L5256" s="444">
        <f t="shared" ca="1" si="184"/>
        <v>-706634949557994.63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-706634949557994.63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-2944312289824.9775</v>
      </c>
      <c r="L5257" s="444">
        <f t="shared" ca="1" si="184"/>
        <v>-709579261847819.63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-709579261847819.63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-2956580257699.2485</v>
      </c>
      <c r="L5258" s="444">
        <f t="shared" ca="1" si="184"/>
        <v>-712535842105518.88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-712535842105518.88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-2968899342106.3286</v>
      </c>
      <c r="L5259" s="444">
        <f t="shared" ca="1" si="184"/>
        <v>-715504741447625.25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-715504741447625.25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-2981269756031.772</v>
      </c>
      <c r="L5260" s="444">
        <f t="shared" ca="1" si="184"/>
        <v>-718486011203657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-718486011203657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-2993691713348.5708</v>
      </c>
      <c r="L5261" s="444">
        <f t="shared" ca="1" si="184"/>
        <v>-721479702917005.63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-721479702917005.63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-3006165428820.8569</v>
      </c>
      <c r="L5262" s="444">
        <f t="shared" ca="1" si="184"/>
        <v>-724485868345826.5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-724485868345826.5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-3018691118107.6104</v>
      </c>
      <c r="L5263" s="444">
        <f t="shared" ca="1" si="184"/>
        <v>-727504559463934.13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-727504559463934.13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-3031268997766.3921</v>
      </c>
      <c r="L5264" s="444">
        <f t="shared" ca="1" si="184"/>
        <v>-730535828461700.5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-730535828461700.5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-3043899285257.0854</v>
      </c>
      <c r="L5265" s="444">
        <f t="shared" ca="1" si="184"/>
        <v>-733579727746957.63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-733579727746957.63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-3056582198945.6567</v>
      </c>
      <c r="L5266" s="444">
        <f t="shared" ca="1" si="184"/>
        <v>-736636309945903.25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-736636309945903.25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-3069317958107.9302</v>
      </c>
      <c r="L5267" s="444">
        <f t="shared" ca="1" si="184"/>
        <v>-739705627904011.13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-739705627904011.13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-3082106782933.3799</v>
      </c>
      <c r="L5268" s="444">
        <f t="shared" ca="1" si="184"/>
        <v>-742787734686944.5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-742787734686944.5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-3094948894528.9355</v>
      </c>
      <c r="L5269" s="444">
        <f t="shared" ca="1" si="184"/>
        <v>-745882683581473.38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-745882683581473.38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-3107844514922.8057</v>
      </c>
      <c r="L5270" s="444">
        <f t="shared" ca="1" si="184"/>
        <v>-748990528096396.13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-748990528096396.13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-3120793867068.3174</v>
      </c>
      <c r="L5271" s="444">
        <f t="shared" ca="1" si="184"/>
        <v>-752111321963464.5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-752111321963464.5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-3133797174847.7686</v>
      </c>
      <c r="L5272" s="444">
        <f t="shared" ca="1" si="184"/>
        <v>-755245119138312.25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-755245119138312.25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-3146854663076.3008</v>
      </c>
      <c r="L5273" s="444">
        <f t="shared" ca="1" si="184"/>
        <v>-758391973801388.5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-758391973801388.5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-3159966557505.7852</v>
      </c>
      <c r="L5274" s="444">
        <f t="shared" ca="1" si="184"/>
        <v>-761551940358894.25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-761551940358894.25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-3173133084828.7261</v>
      </c>
      <c r="L5275" s="444">
        <f t="shared" ca="1" si="184"/>
        <v>-764725073443723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-764725073443723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-3186354472682.1792</v>
      </c>
      <c r="L5276" s="444">
        <f t="shared" ca="1" si="184"/>
        <v>-767911427916405.13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-767911427916405.13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-3199630949651.688</v>
      </c>
      <c r="L5277" s="444">
        <f t="shared" ca="1" si="184"/>
        <v>-771111058866056.88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-771111058866056.88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-3212962745275.2368</v>
      </c>
      <c r="L5278" s="444">
        <f t="shared" ca="1" si="184"/>
        <v>-774324021611332.13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-774324021611332.13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-3226350090047.2173</v>
      </c>
      <c r="L5279" s="444">
        <f t="shared" ca="1" si="184"/>
        <v>-777550371701379.38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-777550371701379.38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-3239793215422.4141</v>
      </c>
      <c r="L5280" s="444">
        <f t="shared" ca="1" si="184"/>
        <v>-780790164916801.75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-780790164916801.75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-3253292353820.0073</v>
      </c>
      <c r="L5281" s="444">
        <f t="shared" ca="1" si="184"/>
        <v>-784043457270621.75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-784043457270621.75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-3266847738627.5908</v>
      </c>
      <c r="L5282" s="444">
        <f t="shared" ca="1" si="184"/>
        <v>-787310305009249.38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-787310305009249.38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-3280459604205.2056</v>
      </c>
      <c r="L5283" s="444">
        <f t="shared" ca="1" si="184"/>
        <v>-790590764613454.63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-790590764613454.63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-3294128185889.394</v>
      </c>
      <c r="L5284" s="444">
        <f t="shared" ca="1" si="184"/>
        <v>-793884892799344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-793884892799344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-3307853719997.2666</v>
      </c>
      <c r="L5285" s="444">
        <f t="shared" ca="1" si="184"/>
        <v>-797192746519341.25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-797192746519341.25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-3321636443830.5884</v>
      </c>
      <c r="L5286" s="444">
        <f t="shared" ca="1" si="184"/>
        <v>-800514382963171.88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-800514382963171.88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-3335476595679.8828</v>
      </c>
      <c r="L5287" s="444">
        <f t="shared" ca="1" si="184"/>
        <v>-803849859558851.75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-803849859558851.75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-3349374414828.5488</v>
      </c>
      <c r="L5288" s="444">
        <f t="shared" ca="1" si="184"/>
        <v>-807199233973680.25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-807199233973680.25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-3363330141557.001</v>
      </c>
      <c r="L5289" s="444">
        <f t="shared" ca="1" si="184"/>
        <v>-810562564115237.25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-810562564115237.25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-3377344017146.8218</v>
      </c>
      <c r="L5290" s="444">
        <f t="shared" ca="1" si="184"/>
        <v>-813939908132384.13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-813939908132384.13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-3391416283884.9336</v>
      </c>
      <c r="L5291" s="444">
        <f t="shared" ca="1" si="184"/>
        <v>-817331324416269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-817331324416269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-3405547185067.7876</v>
      </c>
      <c r="L5292" s="444">
        <f t="shared" ca="1" si="184"/>
        <v>-820736871601336.75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-820736871601336.75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-3419736965005.5698</v>
      </c>
      <c r="L5293" s="444">
        <f t="shared" ca="1" si="184"/>
        <v>-824156608566342.38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-824156608566342.38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-3433985869026.4268</v>
      </c>
      <c r="L5294" s="444">
        <f t="shared" ca="1" si="184"/>
        <v>-827590594435368.75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-827590594435368.75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-3448294143480.7031</v>
      </c>
      <c r="L5295" s="444">
        <f t="shared" ca="1" si="184"/>
        <v>-831038888578849.5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-831038888578849.5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-3462662035745.2061</v>
      </c>
      <c r="L5296" s="444">
        <f t="shared" ca="1" si="184"/>
        <v>-834501550614594.75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-834501550614594.75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-3477089794227.478</v>
      </c>
      <c r="L5297" s="444">
        <f t="shared" ca="1" si="184"/>
        <v>-837978640408822.25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-837978640408822.25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-3491577668370.0928</v>
      </c>
      <c r="L5298" s="444">
        <f t="shared" ca="1" si="184"/>
        <v>-841470218077192.38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-841470218077192.38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-3506125908654.9683</v>
      </c>
      <c r="L5299" s="444">
        <f t="shared" ca="1" si="184"/>
        <v>-844976343985847.38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-844976343985847.38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-3520734766607.6973</v>
      </c>
      <c r="L5300" s="444">
        <f t="shared" ca="1" si="184"/>
        <v>-848497078752455.13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-848497078752455.13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-3535404494801.8965</v>
      </c>
      <c r="L5301" s="444">
        <f t="shared" ca="1" si="184"/>
        <v>-852032483247257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-852032483247257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-3550135346863.5708</v>
      </c>
      <c r="L5302" s="444">
        <f t="shared" ca="1" si="184"/>
        <v>-855582618594120.63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-855582618594120.63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-3564927577475.5024</v>
      </c>
      <c r="L5303" s="444">
        <f t="shared" ca="1" si="184"/>
        <v>-859147546171596.13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-859147546171596.13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-3579781442381.6504</v>
      </c>
      <c r="L5304" s="444">
        <f t="shared" ca="1" si="184"/>
        <v>-862727327613977.75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-862727327613977.75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-3594697198391.5737</v>
      </c>
      <c r="L5305" s="444">
        <f t="shared" ca="1" si="184"/>
        <v>-866322024812369.38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-866322024812369.38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-3609675103384.8726</v>
      </c>
      <c r="L5306" s="444">
        <f t="shared" ca="1" si="184"/>
        <v>-869931699915754.25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-869931699915754.25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-3624715416315.6426</v>
      </c>
      <c r="L5307" s="444">
        <f t="shared" ca="1" si="184"/>
        <v>-873556415332069.88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-873556415332069.88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-3639818397216.9575</v>
      </c>
      <c r="L5308" s="444">
        <f t="shared" ca="1" si="184"/>
        <v>-877196233729286.88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-877196233729286.88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-3654984307205.3618</v>
      </c>
      <c r="L5309" s="444">
        <f t="shared" ca="1" si="184"/>
        <v>-880851218036492.25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-880851218036492.25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-3670213408485.3843</v>
      </c>
      <c r="L5310" s="444">
        <f t="shared" ca="1" si="184"/>
        <v>-884521431444977.63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-884521431444977.63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-3685505964354.0732</v>
      </c>
      <c r="L5311" s="444">
        <f t="shared" ca="1" si="184"/>
        <v>-888206937409331.75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-888206937409331.75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-3700862239205.5488</v>
      </c>
      <c r="L5312" s="444">
        <f t="shared" ca="1" si="184"/>
        <v>-891907799648537.25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-891907799648537.25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-3716282498535.5723</v>
      </c>
      <c r="L5313" s="444">
        <f t="shared" ca="1" si="184"/>
        <v>-895624082147072.88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-895624082147072.88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-3731767008946.1367</v>
      </c>
      <c r="L5314" s="444">
        <f t="shared" ca="1" si="184"/>
        <v>-899355849156019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-899355849156019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-3747316038150.0791</v>
      </c>
      <c r="L5315" s="444">
        <f t="shared" ca="1" si="184"/>
        <v>-903103165194169.13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-903103165194169.13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-3762929854975.7046</v>
      </c>
      <c r="L5316" s="444">
        <f t="shared" ca="1" si="184"/>
        <v>-906866095049144.88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-906866095049144.88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-3778608729371.437</v>
      </c>
      <c r="L5317" s="444">
        <f t="shared" ca="1" si="184"/>
        <v>-910644703778516.25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-910644703778516.25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-3794352932410.4839</v>
      </c>
      <c r="L5318" s="444">
        <f t="shared" ca="1" si="184"/>
        <v>-914439056710926.75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-914439056710926.75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-3810162736295.5273</v>
      </c>
      <c r="L5319" s="444">
        <f t="shared" ca="1" si="184"/>
        <v>-918249219447222.25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-918249219447222.25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-3826038414363.4258</v>
      </c>
      <c r="L5320" s="444">
        <f t="shared" ca="1" si="184"/>
        <v>-922075257861585.63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-922075257861585.63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-3841980241089.9395</v>
      </c>
      <c r="L5321" s="444">
        <f t="shared" ca="1" si="184"/>
        <v>-925917238102675.63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-925917238102675.63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-3857988492094.4819</v>
      </c>
      <c r="L5322" s="444">
        <f t="shared" ca="1" si="184"/>
        <v>-929775226594770.13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-929775226594770.13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-3874063444144.8755</v>
      </c>
      <c r="L5323" s="444">
        <f t="shared" ca="1" si="184"/>
        <v>-933649290038915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-933649290038915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-3890205375162.146</v>
      </c>
      <c r="L5324" s="444">
        <f t="shared" ca="1" si="184"/>
        <v>-937539495414077.13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-937539495414077.13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-3906414564225.3213</v>
      </c>
      <c r="L5325" s="444">
        <f t="shared" ca="1" si="184"/>
        <v>-941445909978302.5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-941445909978302.5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-3922691291576.2603</v>
      </c>
      <c r="L5326" s="444">
        <f t="shared" ca="1" si="184"/>
        <v>-945368601269878.75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-945368601269878.75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-3939035838624.4946</v>
      </c>
      <c r="L5327" s="444">
        <f t="shared" ca="1" si="184"/>
        <v>-949307637108503.25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-949307637108503.25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-3955448487952.0967</v>
      </c>
      <c r="L5328" s="444">
        <f t="shared" ca="1" si="184"/>
        <v>-953263085596455.38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-953263085596455.38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-3971929523318.564</v>
      </c>
      <c r="L5329" s="444">
        <f t="shared" ca="1" si="184"/>
        <v>-957235015119774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-957235015119774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-3988479229665.7256</v>
      </c>
      <c r="L5330" s="444">
        <f t="shared" ca="1" si="184"/>
        <v>-961223494349439.75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-961223494349439.75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-4005097893122.6655</v>
      </c>
      <c r="L5331" s="444">
        <f t="shared" ca="1" si="184"/>
        <v>-965228592242562.38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-965228592242562.38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-4021785801010.6758</v>
      </c>
      <c r="L5332" s="444">
        <f t="shared" ca="1" si="184"/>
        <v>-969250378043573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-969250378043573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-4038543241848.2202</v>
      </c>
      <c r="L5333" s="444">
        <f t="shared" ca="1" si="184"/>
        <v>-973288921285421.25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-973288921285421.25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-4055370505355.9219</v>
      </c>
      <c r="L5334" s="444">
        <f t="shared" ca="1" si="184"/>
        <v>-977344291790777.13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-977344291790777.13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-4072267882461.5708</v>
      </c>
      <c r="L5335" s="444">
        <f t="shared" ca="1" si="184"/>
        <v>-981416559673238.75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-981416559673238.75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-4089235665305.1616</v>
      </c>
      <c r="L5336" s="444">
        <f t="shared" ca="1" si="184"/>
        <v>-985505795338543.88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-985505795338543.88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-4106274147243.9331</v>
      </c>
      <c r="L5337" s="444">
        <f t="shared" ca="1" si="184"/>
        <v>-989612069485787.75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-989612069485787.75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-4123383622857.4492</v>
      </c>
      <c r="L5338" s="444">
        <f t="shared" ca="1" si="184"/>
        <v>-993735453108645.25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-993735453108645.25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-4140564387952.6885</v>
      </c>
      <c r="L5339" s="444">
        <f t="shared" ca="1" si="184"/>
        <v>-997876017496598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-997876017496598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-4157816739569.1582</v>
      </c>
      <c r="L5340" s="444">
        <f t="shared" ca="1" si="184"/>
        <v>-1002033834236167.1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-1002033834236167.1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-4175140975984.0298</v>
      </c>
      <c r="L5341" s="444">
        <f t="shared" ca="1" si="184"/>
        <v>-1006208975212151.1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-1006208975212151.1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-4192537396717.2964</v>
      </c>
      <c r="L5342" s="444">
        <f t="shared" ca="1" si="184"/>
        <v>-1010401512608868.4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-1010401512608868.4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-4210006302536.9512</v>
      </c>
      <c r="L5343" s="444">
        <f t="shared" ca="1" si="184"/>
        <v>-1014611518911405.4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-1014611518911405.4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-4227547995464.1885</v>
      </c>
      <c r="L5344" s="444">
        <f t="shared" ca="1" si="184"/>
        <v>-1018839066906869.6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-1018839066906869.6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-4245162778778.6235</v>
      </c>
      <c r="L5345" s="444">
        <f t="shared" ca="1" si="184"/>
        <v>-1023084229685648.3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-1023084229685648.3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-4262850957023.5342</v>
      </c>
      <c r="L5346" s="444">
        <f t="shared" ca="1" si="184"/>
        <v>-1027347080642671.8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-1027347080642671.8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-4280612836011.1328</v>
      </c>
      <c r="L5347" s="444">
        <f t="shared" ca="1" si="184"/>
        <v>-1031627693478682.9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-1031627693478682.9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-4298448722827.8457</v>
      </c>
      <c r="L5348" s="444">
        <f t="shared" ca="1" si="184"/>
        <v>-1035926142201510.8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-1035926142201510.8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-4316358925839.6274</v>
      </c>
      <c r="L5349" s="444">
        <f t="shared" ca="1" si="184"/>
        <v>-1040242501127350.4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-1040242501127350.4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-4334343754697.2935</v>
      </c>
      <c r="L5350" s="444">
        <f t="shared" ca="1" si="184"/>
        <v>-1044576844882047.6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-1044576844882047.6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-4352403520341.8652</v>
      </c>
      <c r="L5351" s="444">
        <f t="shared" ca="1" si="184"/>
        <v>-1048929248402389.5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-1048929248402389.5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-4370538535009.9556</v>
      </c>
      <c r="L5352" s="444">
        <f t="shared" ca="1" si="184"/>
        <v>-1053299786937399.5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-1053299786937399.5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-4388749112239.1646</v>
      </c>
      <c r="L5353" s="444">
        <f t="shared" ca="1" si="184"/>
        <v>-1057688536049638.6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-1057688536049638.6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-4407035566873.4941</v>
      </c>
      <c r="L5354" s="444">
        <f t="shared" ca="1" si="184"/>
        <v>-1062095571616512.1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-1062095571616512.1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-4425398215068.8008</v>
      </c>
      <c r="L5355" s="444">
        <f t="shared" ca="1" si="184"/>
        <v>-1066520969831580.9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-1066520969831580.9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-4443837374298.2539</v>
      </c>
      <c r="L5356" s="444">
        <f t="shared" ca="1" si="184"/>
        <v>-1070964807205879.1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-1070964807205879.1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-4462353363357.8291</v>
      </c>
      <c r="L5357" s="444">
        <f t="shared" ca="1" si="184"/>
        <v>-1075427160569237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-1075427160569237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-4480946502371.8203</v>
      </c>
      <c r="L5358" s="444">
        <f t="shared" ca="1" si="184"/>
        <v>-1079908107071608.9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-1079908107071608.9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-4499617112798.3701</v>
      </c>
      <c r="L5359" s="444">
        <f t="shared" ca="1" si="184"/>
        <v>-1084407724184407.3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-1084407724184407.3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-4518365517435.0303</v>
      </c>
      <c r="L5360" s="444">
        <f t="shared" ca="1" si="184"/>
        <v>-1088926089701842.3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-1088926089701842.3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-4537192040424.3428</v>
      </c>
      <c r="L5361" s="444">
        <f t="shared" ca="1" si="184"/>
        <v>-1093463281742266.6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-1093463281742266.6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-4556097007259.4443</v>
      </c>
      <c r="L5362" s="444">
        <f t="shared" ca="1" si="184"/>
        <v>-1098019378749526.1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-1098019378749526.1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-4575080744789.6924</v>
      </c>
      <c r="L5363" s="444">
        <f t="shared" ref="L5363:L5617" ca="1" si="189">I5363-J5363+K5363</f>
        <v>-1102594459494315.9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-1102594459494315.9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-4594143581226.3164</v>
      </c>
      <c r="L5364" s="444">
        <f t="shared" ca="1" si="189"/>
        <v>-1107188603075542.3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-1107188603075542.3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-4613285846148.0928</v>
      </c>
      <c r="L5365" s="444">
        <f t="shared" ca="1" si="189"/>
        <v>-1111801888921690.4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-1111801888921690.4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-4632507870507.043</v>
      </c>
      <c r="L5366" s="444">
        <f t="shared" ca="1" si="189"/>
        <v>-1116434396792197.4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-1116434396792197.4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-4651809986634.1553</v>
      </c>
      <c r="L5367" s="444">
        <f t="shared" ca="1" si="189"/>
        <v>-1121086206778831.5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-1121086206778831.5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-4671192528245.1309</v>
      </c>
      <c r="L5368" s="444">
        <f t="shared" ca="1" si="189"/>
        <v>-1125757399307076.6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-1125757399307076.6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-4690655830446.1523</v>
      </c>
      <c r="L5369" s="444">
        <f t="shared" ca="1" si="189"/>
        <v>-1130448055137522.8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-1130448055137522.8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-4710200229739.6777</v>
      </c>
      <c r="L5370" s="444">
        <f t="shared" ca="1" si="189"/>
        <v>-1135158255367262.5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-1135158255367262.5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-4729826064030.2607</v>
      </c>
      <c r="L5371" s="444">
        <f t="shared" ca="1" si="189"/>
        <v>-1139888081431292.8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-1139888081431292.8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-4749533672630.3867</v>
      </c>
      <c r="L5372" s="444">
        <f t="shared" ca="1" si="189"/>
        <v>-1144637615103923.3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-1144637615103923.3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-4769323396266.3467</v>
      </c>
      <c r="L5373" s="444">
        <f t="shared" ca="1" si="189"/>
        <v>-1149406938500189.5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-1149406938500189.5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-4789195577084.123</v>
      </c>
      <c r="L5374" s="444">
        <f t="shared" ca="1" si="189"/>
        <v>-1154196134077273.5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-1154196134077273.5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-4809150558655.3066</v>
      </c>
      <c r="L5375" s="444">
        <f t="shared" ca="1" si="189"/>
        <v>-1159005284635928.8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-1159005284635928.8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-4829188685983.0361</v>
      </c>
      <c r="L5376" s="444">
        <f t="shared" ca="1" si="189"/>
        <v>-1163834473321911.8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-1163834473321911.8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-4849310305507.9658</v>
      </c>
      <c r="L5377" s="444">
        <f t="shared" ca="1" si="189"/>
        <v>-1168683783627419.8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-1168683783627419.8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-4869515765114.249</v>
      </c>
      <c r="L5378" s="444">
        <f t="shared" ca="1" si="189"/>
        <v>-1173553299392534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-1173553299392534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-4889805414135.5586</v>
      </c>
      <c r="L5379" s="444">
        <f t="shared" ca="1" si="189"/>
        <v>-1178443104806669.5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-1178443104806669.5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-4910179603361.123</v>
      </c>
      <c r="L5380" s="444">
        <f t="shared" ca="1" si="189"/>
        <v>-1183353284410030.5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-1183353284410030.5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-4930638685041.7939</v>
      </c>
      <c r="L5381" s="444">
        <f t="shared" ca="1" si="189"/>
        <v>-1188283923095072.3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-1188283923095072.3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-4951183012896.1348</v>
      </c>
      <c r="L5382" s="444">
        <f t="shared" ca="1" si="189"/>
        <v>-1193235106107968.5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-1193235106107968.5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-4971812942116.5352</v>
      </c>
      <c r="L5383" s="444">
        <f t="shared" ca="1" si="189"/>
        <v>-1198206919050085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-1198206919050085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-4992528829375.3545</v>
      </c>
      <c r="L5384" s="444">
        <f t="shared" ca="1" si="189"/>
        <v>-1203199447879460.3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-1203199447879460.3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-5013331032831.084</v>
      </c>
      <c r="L5385" s="444">
        <f t="shared" ca="1" si="189"/>
        <v>-1208212778912291.3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-1208212778912291.3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-5034219912134.5469</v>
      </c>
      <c r="L5386" s="444">
        <f t="shared" ca="1" si="189"/>
        <v>-1213246998824425.8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-1213246998824425.8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-5055195828435.1074</v>
      </c>
      <c r="L5387" s="444">
        <f t="shared" ca="1" si="189"/>
        <v>-1218302194652860.8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-1218302194652860.8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-5076259144386.9199</v>
      </c>
      <c r="L5388" s="444">
        <f t="shared" ca="1" si="189"/>
        <v>-1223378453797247.8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-1223378453797247.8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-5097410224155.1992</v>
      </c>
      <c r="L5389" s="444">
        <f t="shared" ca="1" si="189"/>
        <v>-1228475864021403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-1228475864021403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-5118649433422.5127</v>
      </c>
      <c r="L5390" s="444">
        <f t="shared" ca="1" si="189"/>
        <v>-1233594513454825.5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-1233594513454825.5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-5139977139395.1064</v>
      </c>
      <c r="L5391" s="444">
        <f t="shared" ca="1" si="189"/>
        <v>-1238734490594220.5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-1238734490594220.5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-5161393710809.252</v>
      </c>
      <c r="L5392" s="444">
        <f t="shared" ca="1" si="189"/>
        <v>-1243895884305029.8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-1243895884305029.8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-5182899517937.624</v>
      </c>
      <c r="L5393" s="444">
        <f t="shared" ca="1" si="189"/>
        <v>-1249078783822967.3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-1249078783822967.3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-5204494932595.6973</v>
      </c>
      <c r="L5394" s="444">
        <f t="shared" ca="1" si="189"/>
        <v>-1254283278755563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-1254283278755563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-5226180328148.1787</v>
      </c>
      <c r="L5395" s="444">
        <f t="shared" ca="1" si="189"/>
        <v>-1259509459083711.3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-1259509459083711.3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-5247956079515.4639</v>
      </c>
      <c r="L5396" s="444">
        <f t="shared" ca="1" si="189"/>
        <v>-1264757415163226.8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-1264757415163226.8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-5269822563180.1113</v>
      </c>
      <c r="L5397" s="444">
        <f t="shared" ca="1" si="189"/>
        <v>-1270027237726406.8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-1270027237726406.8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-5291780157193.3613</v>
      </c>
      <c r="L5398" s="444">
        <f t="shared" ca="1" si="189"/>
        <v>-1275319017883600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-1275319017883600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-5313829241181.667</v>
      </c>
      <c r="L5399" s="444">
        <f t="shared" ca="1" si="189"/>
        <v>-1280632847124781.8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-1280632847124781.8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-5335970196353.2568</v>
      </c>
      <c r="L5400" s="444">
        <f t="shared" ca="1" si="189"/>
        <v>-1285968817321135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-1285968817321135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-5358203405504.7295</v>
      </c>
      <c r="L5401" s="444">
        <f t="shared" ca="1" si="189"/>
        <v>-1291327020726639.8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-1291327020726639.8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-5380529253027.666</v>
      </c>
      <c r="L5402" s="444">
        <f t="shared" ca="1" si="189"/>
        <v>-1296707549979667.5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-1296707549979667.5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-5402948124915.2813</v>
      </c>
      <c r="L5403" s="444">
        <f t="shared" ca="1" si="189"/>
        <v>-1302110498104582.8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-1302110498104582.8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-5425460408769.0947</v>
      </c>
      <c r="L5404" s="444">
        <f t="shared" ca="1" si="189"/>
        <v>-1307535958513351.8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-1307535958513351.8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-5448066493805.6318</v>
      </c>
      <c r="L5405" s="444">
        <f t="shared" ca="1" si="189"/>
        <v>-1312984025007157.5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-1312984025007157.5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-5470766770863.1563</v>
      </c>
      <c r="L5406" s="444">
        <f t="shared" ca="1" si="189"/>
        <v>-1318454791778020.8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-1318454791778020.8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-5493561632408.4199</v>
      </c>
      <c r="L5407" s="444">
        <f t="shared" ca="1" si="189"/>
        <v>-1323948353410429.3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-1323948353410429.3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-5516451472543.4551</v>
      </c>
      <c r="L5408" s="444">
        <f t="shared" ca="1" si="189"/>
        <v>-1329464804882972.8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-1329464804882972.8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-5539436687012.3867</v>
      </c>
      <c r="L5409" s="444">
        <f t="shared" ca="1" si="189"/>
        <v>-1335004241569985.3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-1335004241569985.3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-5562517673208.2715</v>
      </c>
      <c r="L5410" s="444">
        <f t="shared" ca="1" si="189"/>
        <v>-1340566759243193.5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-1340566759243193.5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-5585694830179.9727</v>
      </c>
      <c r="L5411" s="444">
        <f t="shared" ca="1" si="189"/>
        <v>-1346152454073373.5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-1346152454073373.5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-5608968558639.0566</v>
      </c>
      <c r="L5412" s="444">
        <f t="shared" ca="1" si="189"/>
        <v>-1351761422632012.5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-1351761422632012.5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-5632339260966.7188</v>
      </c>
      <c r="L5413" s="444">
        <f t="shared" ca="1" si="189"/>
        <v>-1357393761892979.3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-1357393761892979.3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-5655807341220.7471</v>
      </c>
      <c r="L5414" s="444">
        <f t="shared" ca="1" si="189"/>
        <v>-1363049569234200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-1363049569234200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-5679373205142.5</v>
      </c>
      <c r="L5415" s="444">
        <f t="shared" ca="1" si="189"/>
        <v>-1368728942439342.5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-1368728942439342.5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-5703037260163.9268</v>
      </c>
      <c r="L5416" s="444">
        <f t="shared" ca="1" si="189"/>
        <v>-1374431979699506.5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-1374431979699506.5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-5726799915414.6104</v>
      </c>
      <c r="L5417" s="444">
        <f t="shared" ca="1" si="189"/>
        <v>-1380158779614921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-1380158779614921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-5750661581728.8379</v>
      </c>
      <c r="L5418" s="444">
        <f t="shared" ca="1" si="189"/>
        <v>-1385909441196649.8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-1385909441196649.8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-5774622671652.707</v>
      </c>
      <c r="L5419" s="444">
        <f t="shared" ca="1" si="189"/>
        <v>-1391684063868302.5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-1391684063868302.5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-5798683599451.2607</v>
      </c>
      <c r="L5420" s="444">
        <f t="shared" ca="1" si="189"/>
        <v>-1397482747467753.8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-1397482747467753.8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-5822844781115.6406</v>
      </c>
      <c r="L5421" s="444">
        <f t="shared" ca="1" si="189"/>
        <v>-1403305592248869.5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-1403305592248869.5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-5847106634370.2891</v>
      </c>
      <c r="L5422" s="444">
        <f t="shared" ca="1" si="189"/>
        <v>-1409152698883239.8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-1409152698883239.8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-5871469578680.166</v>
      </c>
      <c r="L5423" s="444">
        <f t="shared" ca="1" si="189"/>
        <v>-1415024168461920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-1415024168461920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-5895934035258</v>
      </c>
      <c r="L5424" s="444">
        <f t="shared" ca="1" si="189"/>
        <v>-1420920102497178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-1420920102497178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-5920500427071.5752</v>
      </c>
      <c r="L5425" s="444">
        <f t="shared" ca="1" si="189"/>
        <v>-1426840602924249.5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-1426840602924249.5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-5945169178851.0391</v>
      </c>
      <c r="L5426" s="444">
        <f t="shared" ca="1" si="189"/>
        <v>-1432785772103100.5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-1432785772103100.5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-5969940717096.252</v>
      </c>
      <c r="L5427" s="444">
        <f t="shared" ca="1" si="189"/>
        <v>-1438755712820196.8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-1438755712820196.8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-5994815470084.1533</v>
      </c>
      <c r="L5428" s="444">
        <f t="shared" ca="1" si="189"/>
        <v>-1444750528290281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-1444750528290281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-6019793867876.1709</v>
      </c>
      <c r="L5429" s="444">
        <f t="shared" ca="1" si="189"/>
        <v>-1450770322158157.3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-1450770322158157.3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-6044876342325.6553</v>
      </c>
      <c r="L5430" s="444">
        <f t="shared" ca="1" si="189"/>
        <v>-1456815198500483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-1456815198500483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-6070063327085.3457</v>
      </c>
      <c r="L5431" s="444">
        <f t="shared" ca="1" si="189"/>
        <v>-1462885261827568.3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-1462885261827568.3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-6095355257614.8672</v>
      </c>
      <c r="L5432" s="444">
        <f t="shared" ca="1" si="189"/>
        <v>-1468980617085183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-1468980617085183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-6120752571188.2627</v>
      </c>
      <c r="L5433" s="444">
        <f t="shared" ca="1" si="189"/>
        <v>-1475101369656371.3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-1475101369656371.3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-6146255706901.5469</v>
      </c>
      <c r="L5434" s="444">
        <f t="shared" ca="1" si="189"/>
        <v>-1481247625363272.8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-1481247625363272.8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-6171865105680.3027</v>
      </c>
      <c r="L5435" s="444">
        <f t="shared" ca="1" si="189"/>
        <v>-1487419490468953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-1487419490468953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-6197581210287.3037</v>
      </c>
      <c r="L5436" s="444">
        <f t="shared" ca="1" si="189"/>
        <v>-1493617071679240.3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-1493617071679240.3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-6223404465330.168</v>
      </c>
      <c r="L5437" s="444">
        <f t="shared" ca="1" si="189"/>
        <v>-1499840476144570.5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-1499840476144570.5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-6249335317269.0439</v>
      </c>
      <c r="L5438" s="444">
        <f t="shared" ca="1" si="189"/>
        <v>-1506089811461839.5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-1506089811461839.5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-6275374214424.3311</v>
      </c>
      <c r="L5439" s="444">
        <f t="shared" ca="1" si="189"/>
        <v>-1512365185676263.8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-1512365185676263.8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-6301521606984.4326</v>
      </c>
      <c r="L5440" s="444">
        <f t="shared" ca="1" si="189"/>
        <v>-1518666707283248.3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-1518666707283248.3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-6327777947013.5342</v>
      </c>
      <c r="L5441" s="444">
        <f t="shared" ca="1" si="189"/>
        <v>-1524994485230261.8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-1524994485230261.8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-6354143688459.4238</v>
      </c>
      <c r="L5442" s="444">
        <f t="shared" ca="1" si="189"/>
        <v>-1531348628918721.3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-1531348628918721.3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-6380619287161.3389</v>
      </c>
      <c r="L5443" s="444">
        <f t="shared" ca="1" si="189"/>
        <v>-1537729248205882.5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-1537729248205882.5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-6407205200857.8438</v>
      </c>
      <c r="L5444" s="444">
        <f t="shared" ca="1" si="189"/>
        <v>-1544136453406740.3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-1544136453406740.3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-6433901889194.751</v>
      </c>
      <c r="L5445" s="444">
        <f t="shared" ca="1" si="189"/>
        <v>-1550570355295935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-1550570355295935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-6460709813733.0625</v>
      </c>
      <c r="L5446" s="444">
        <f t="shared" ca="1" si="189"/>
        <v>-1557031065109668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-1557031065109668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-6487629437956.9502</v>
      </c>
      <c r="L5447" s="444">
        <f t="shared" ca="1" si="189"/>
        <v>-1563518694547625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-1563518694547625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-6514661227281.7705</v>
      </c>
      <c r="L5448" s="444">
        <f t="shared" ca="1" si="189"/>
        <v>-1570033355774906.8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-1570033355774906.8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-6541805649062.1113</v>
      </c>
      <c r="L5449" s="444">
        <f t="shared" ca="1" si="189"/>
        <v>-1576575161423968.8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-1576575161423968.8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-6569063172599.8701</v>
      </c>
      <c r="L5450" s="444">
        <f t="shared" ca="1" si="189"/>
        <v>-1583144224596568.5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-1583144224596568.5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-6596434269152.3691</v>
      </c>
      <c r="L5451" s="444">
        <f t="shared" ca="1" si="189"/>
        <v>-1589740658865720.8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-1589740658865720.8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-6623919411940.5029</v>
      </c>
      <c r="L5452" s="444">
        <f t="shared" ca="1" si="189"/>
        <v>-1596364578277661.3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-1596364578277661.3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-6651519076156.9219</v>
      </c>
      <c r="L5453" s="444">
        <f t="shared" ca="1" si="189"/>
        <v>-1603016097353818.3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-1603016097353818.3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-6679233738974.2422</v>
      </c>
      <c r="L5454" s="444">
        <f t="shared" ca="1" si="189"/>
        <v>-1609695331092792.5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-1609695331092792.5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-6707063879553.3018</v>
      </c>
      <c r="L5455" s="444">
        <f t="shared" ca="1" si="189"/>
        <v>-1616402394972345.8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-1616402394972345.8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-6735009979051.4404</v>
      </c>
      <c r="L5456" s="444">
        <f t="shared" ca="1" si="189"/>
        <v>-1623137404951397.3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-1623137404951397.3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-6763072520630.8223</v>
      </c>
      <c r="L5457" s="444">
        <f t="shared" ca="1" si="189"/>
        <v>-1629900477472028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-1629900477472028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-6791251989466.7832</v>
      </c>
      <c r="L5458" s="444">
        <f t="shared" ca="1" si="189"/>
        <v>-1636691729461494.8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-1636691729461494.8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-6819548872756.2285</v>
      </c>
      <c r="L5459" s="444">
        <f t="shared" ca="1" si="189"/>
        <v>-1643511278334251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-1643511278334251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-6847963659726.0459</v>
      </c>
      <c r="L5460" s="444">
        <f t="shared" ca="1" si="189"/>
        <v>-1650359241993977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-1650359241993977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-6876496841641.5703</v>
      </c>
      <c r="L5461" s="444">
        <f t="shared" ca="1" si="189"/>
        <v>-1657235738835618.5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-1657235738835618.5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-6905148911815.0771</v>
      </c>
      <c r="L5462" s="444">
        <f t="shared" ca="1" si="189"/>
        <v>-1664140887747433.5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-1664140887747433.5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-6933920365614.3066</v>
      </c>
      <c r="L5463" s="444">
        <f t="shared" ca="1" si="189"/>
        <v>-1671074808113047.8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-1671074808113047.8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-6962811700471.0322</v>
      </c>
      <c r="L5464" s="444">
        <f t="shared" ca="1" si="189"/>
        <v>-1678037619813518.8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-1678037619813518.8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-6991823415889.6611</v>
      </c>
      <c r="L5465" s="444">
        <f t="shared" ca="1" si="189"/>
        <v>-1685029443229408.5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-1685029443229408.5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-7020956013455.8691</v>
      </c>
      <c r="L5466" s="444">
        <f t="shared" ca="1" si="189"/>
        <v>-1692050399242864.3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-1692050399242864.3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-7050209996845.2676</v>
      </c>
      <c r="L5467" s="444">
        <f t="shared" ca="1" si="189"/>
        <v>-1699100609239709.5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-1699100609239709.5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-7079585871832.123</v>
      </c>
      <c r="L5468" s="444">
        <f t="shared" ca="1" si="189"/>
        <v>-1706180195111541.5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-1706180195111541.5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-7109084146298.0898</v>
      </c>
      <c r="L5469" s="444">
        <f t="shared" ca="1" si="189"/>
        <v>-1713289279257839.5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-1713289279257839.5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-7138705330240.998</v>
      </c>
      <c r="L5470" s="444">
        <f t="shared" ca="1" si="189"/>
        <v>-1720427984588080.5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-1720427984588080.5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-7168449935783.6689</v>
      </c>
      <c r="L5471" s="444">
        <f t="shared" ca="1" si="189"/>
        <v>-1727596434523864.3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-1727596434523864.3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-7198318477182.7676</v>
      </c>
      <c r="L5472" s="444">
        <f t="shared" ca="1" si="189"/>
        <v>-1734794753001047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-1734794753001047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-7228311470837.6953</v>
      </c>
      <c r="L5473" s="444">
        <f t="shared" ca="1" si="189"/>
        <v>-1742023064471884.8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-1742023064471884.8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-7258429435299.5195</v>
      </c>
      <c r="L5474" s="444">
        <f t="shared" ca="1" si="189"/>
        <v>-1749281493907184.3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-1749281493907184.3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-7288672891279.9346</v>
      </c>
      <c r="L5475" s="444">
        <f t="shared" ca="1" si="189"/>
        <v>-1756570166798464.3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-1756570166798464.3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-7319042361660.2676</v>
      </c>
      <c r="L5476" s="444">
        <f t="shared" ca="1" si="189"/>
        <v>-1763889209160124.5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-1763889209160124.5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-7349538371500.5176</v>
      </c>
      <c r="L5477" s="444">
        <f t="shared" ca="1" si="189"/>
        <v>-1771238747531625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-1771238747531625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-7380161448048.4365</v>
      </c>
      <c r="L5478" s="444">
        <f t="shared" ca="1" si="189"/>
        <v>-1778618908979673.5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-1778618908979673.5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-7410912120748.6396</v>
      </c>
      <c r="L5479" s="444">
        <f t="shared" ca="1" si="189"/>
        <v>-1786029821100422.3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-1786029821100422.3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-7441790921251.7588</v>
      </c>
      <c r="L5480" s="444">
        <f t="shared" ca="1" si="189"/>
        <v>-1793471612021674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-1793471612021674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-7472798383423.6416</v>
      </c>
      <c r="L5481" s="444">
        <f t="shared" ca="1" si="189"/>
        <v>-1800944410405097.8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-1800944410405097.8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-7503935043354.5732</v>
      </c>
      <c r="L5482" s="444">
        <f t="shared" ca="1" si="189"/>
        <v>-1808448345448452.3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-1808448345448452.3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-7535201439368.5518</v>
      </c>
      <c r="L5483" s="444">
        <f t="shared" ca="1" si="189"/>
        <v>-1815983546887820.8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-1815983546887820.8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-7566598112032.5859</v>
      </c>
      <c r="L5484" s="444">
        <f t="shared" ca="1" si="189"/>
        <v>-1823550144999853.3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-1823550144999853.3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-7598125604166.0547</v>
      </c>
      <c r="L5485" s="444">
        <f t="shared" ca="1" si="189"/>
        <v>-1831148270604019.3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-1831148270604019.3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-7629784460850.0801</v>
      </c>
      <c r="L5486" s="444">
        <f t="shared" ca="1" si="189"/>
        <v>-1838778055064869.3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-1838778055064869.3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-7661575229436.9551</v>
      </c>
      <c r="L5487" s="444">
        <f t="shared" ca="1" si="189"/>
        <v>-1846439630294306.3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-1846439630294306.3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-7693498459559.6094</v>
      </c>
      <c r="L5488" s="444">
        <f t="shared" ca="1" si="189"/>
        <v>-1854133128753865.8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-1854133128753865.8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-7725554703141.1074</v>
      </c>
      <c r="L5489" s="444">
        <f t="shared" ca="1" si="189"/>
        <v>-1861858683457006.8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-1861858683457006.8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-7757744514404.1943</v>
      </c>
      <c r="L5490" s="444">
        <f t="shared" ca="1" si="189"/>
        <v>-1869616427971411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-1869616427971411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-7790068449880.8789</v>
      </c>
      <c r="L5491" s="444">
        <f t="shared" ca="1" si="189"/>
        <v>-1877406496421292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-1877406496421292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-7822527068422.0498</v>
      </c>
      <c r="L5492" s="444">
        <f t="shared" ca="1" si="189"/>
        <v>-1885229023489714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-1885229023489714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-7855120931207.1416</v>
      </c>
      <c r="L5493" s="444">
        <f t="shared" ca="1" si="189"/>
        <v>-1893084144420921.3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-1893084144420921.3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-7887850601753.8389</v>
      </c>
      <c r="L5494" s="444">
        <f t="shared" ca="1" si="189"/>
        <v>-1900971995022675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-1900971995022675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-7920716645927.8125</v>
      </c>
      <c r="L5495" s="444">
        <f t="shared" ca="1" si="189"/>
        <v>-1908892711668602.8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-1908892711668602.8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-7953719631952.5107</v>
      </c>
      <c r="L5496" s="444">
        <f t="shared" ca="1" si="189"/>
        <v>-1916846431300555.3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-1916846431300555.3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-7986860130418.9805</v>
      </c>
      <c r="L5497" s="444">
        <f t="shared" ca="1" si="189"/>
        <v>-1924833291430974.3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-1924833291430974.3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-8020138714295.7256</v>
      </c>
      <c r="L5498" s="444">
        <f t="shared" ca="1" si="189"/>
        <v>-1932853430145270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-1932853430145270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-8053555958938.625</v>
      </c>
      <c r="L5499" s="444">
        <f t="shared" ca="1" si="189"/>
        <v>-1940906986104208.5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-1940906986104208.5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-8087112442100.8701</v>
      </c>
      <c r="L5500" s="444">
        <f t="shared" ca="1" si="189"/>
        <v>-1948994098546309.3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-1948994098546309.3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-8120808743942.9541</v>
      </c>
      <c r="L5501" s="444">
        <f t="shared" ca="1" si="189"/>
        <v>-1957114907290252.3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-1957114907290252.3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-8154645447042.7178</v>
      </c>
      <c r="L5502" s="444">
        <f t="shared" ca="1" si="189"/>
        <v>-1965269552737295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-1965269552737295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-8188623136405.3965</v>
      </c>
      <c r="L5503" s="444">
        <f t="shared" ca="1" si="189"/>
        <v>-1973458175873700.5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-1973458175873700.5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-8222742399473.752</v>
      </c>
      <c r="L5504" s="444">
        <f t="shared" ca="1" si="189"/>
        <v>-1981680918273174.3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-1981680918273174.3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-8257003826138.2246</v>
      </c>
      <c r="L5505" s="444">
        <f t="shared" ca="1" si="189"/>
        <v>-1989937922099312.5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-1989937922099312.5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-8291408008747.1338</v>
      </c>
      <c r="L5506" s="444">
        <f t="shared" ca="1" si="189"/>
        <v>-1998229330108059.8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-1998229330108059.8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-8325955542116.915</v>
      </c>
      <c r="L5507" s="444">
        <f t="shared" ca="1" si="189"/>
        <v>-2006555285650176.8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-2006555285650176.8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-8360647023542.4033</v>
      </c>
      <c r="L5508" s="444">
        <f t="shared" ca="1" si="189"/>
        <v>-2014915932673719.3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-2014915932673719.3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-8395483052807.1621</v>
      </c>
      <c r="L5509" s="444">
        <f t="shared" ca="1" si="189"/>
        <v>-2023311415726526.5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-2023311415726526.5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-8430464232193.8604</v>
      </c>
      <c r="L5510" s="444">
        <f t="shared" ca="1" si="189"/>
        <v>-2031741879958720.3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-2031741879958720.3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-8465591166494.667</v>
      </c>
      <c r="L5511" s="444">
        <f t="shared" ca="1" si="189"/>
        <v>-2040207471125215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-2040207471125215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-8500864463021.7305</v>
      </c>
      <c r="L5512" s="444">
        <f t="shared" ca="1" si="189"/>
        <v>-2048708335588236.8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-2048708335588236.8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-8536284731617.6523</v>
      </c>
      <c r="L5513" s="444">
        <f t="shared" ca="1" si="189"/>
        <v>-2057244620319854.5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-2057244620319854.5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-8571852584666.0615</v>
      </c>
      <c r="L5514" s="444">
        <f t="shared" ca="1" si="189"/>
        <v>-2065816472904520.5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-2065816472904520.5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-8607568637102.1689</v>
      </c>
      <c r="L5515" s="444">
        <f t="shared" ca="1" si="189"/>
        <v>-2074424041541622.8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-2074424041541622.8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-8643433506423.4268</v>
      </c>
      <c r="L5516" s="444">
        <f t="shared" ca="1" si="189"/>
        <v>-2083067475048046.3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-2083067475048046.3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-8679447812700.1924</v>
      </c>
      <c r="L5517" s="444">
        <f t="shared" ca="1" si="189"/>
        <v>-2091746922860746.5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-2091746922860746.5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-8715612178586.4424</v>
      </c>
      <c r="L5518" s="444">
        <f t="shared" ca="1" si="189"/>
        <v>-2100462535039333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-2100462535039333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-8751927229330.5537</v>
      </c>
      <c r="L5519" s="444">
        <f t="shared" ca="1" si="189"/>
        <v>-2109214462268663.5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-2109214462268663.5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-8788393592786.0977</v>
      </c>
      <c r="L5520" s="444">
        <f t="shared" ca="1" si="189"/>
        <v>-2118002855861449.5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-2118002855861449.5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-8825011899422.707</v>
      </c>
      <c r="L5521" s="444">
        <f t="shared" ca="1" si="189"/>
        <v>-2126827867760872.3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-2126827867760872.3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-8861782782336.9668</v>
      </c>
      <c r="L5522" s="444">
        <f t="shared" ca="1" si="189"/>
        <v>-2135689650543209.3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-2135689650543209.3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-8898706877263.3711</v>
      </c>
      <c r="L5523" s="444">
        <f t="shared" ca="1" si="189"/>
        <v>-2144588357420472.5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-2144588357420472.5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-8935784822585.3027</v>
      </c>
      <c r="L5524" s="444">
        <f t="shared" ca="1" si="189"/>
        <v>-2153524142243057.8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-2153524142243057.8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-8973017259346.0742</v>
      </c>
      <c r="L5525" s="444">
        <f t="shared" ca="1" si="189"/>
        <v>-2162497159502403.8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-2162497159502403.8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-9010404831260.0156</v>
      </c>
      <c r="L5526" s="444">
        <f t="shared" ca="1" si="189"/>
        <v>-2171507564333663.8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-2171507564333663.8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-9047948184723.5996</v>
      </c>
      <c r="L5527" s="444">
        <f t="shared" ca="1" si="189"/>
        <v>-2180555512518387.3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-2180555512518387.3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-9085647968826.6133</v>
      </c>
      <c r="L5528" s="444">
        <f t="shared" ca="1" si="189"/>
        <v>-2189641160487213.8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-2189641160487213.8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-9123504835363.3887</v>
      </c>
      <c r="L5529" s="444">
        <f t="shared" ca="1" si="189"/>
        <v>-2198764665322577.3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-2198764665322577.3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-9161519438844.0723</v>
      </c>
      <c r="L5530" s="444">
        <f t="shared" ca="1" si="189"/>
        <v>-2207926184761421.3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-2207926184761421.3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-9199692436505.9199</v>
      </c>
      <c r="L5531" s="444">
        <f t="shared" ca="1" si="189"/>
        <v>-2217125877197927.3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-2217125877197927.3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-9238024488324.6973</v>
      </c>
      <c r="L5532" s="444">
        <f t="shared" ca="1" si="189"/>
        <v>-2226363901686252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-2226363901686252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-9276516257026.0508</v>
      </c>
      <c r="L5533" s="444">
        <f t="shared" ca="1" si="189"/>
        <v>-2235640417943278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-2235640417943278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-9315168408096.9902</v>
      </c>
      <c r="L5534" s="444">
        <f t="shared" ca="1" si="189"/>
        <v>-2244955586351375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-2244955586351375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-9353981609797.3945</v>
      </c>
      <c r="L5535" s="444">
        <f t="shared" ca="1" si="189"/>
        <v>-2254309567961172.5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-2254309567961172.5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-9392956533171.5527</v>
      </c>
      <c r="L5536" s="444">
        <f t="shared" ca="1" si="189"/>
        <v>-2263702524494344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-2263702524494344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-9432093852059.7656</v>
      </c>
      <c r="L5537" s="444">
        <f t="shared" ca="1" si="189"/>
        <v>-2273134618346404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-2273134618346404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-9471394243110.0156</v>
      </c>
      <c r="L5538" s="444">
        <f t="shared" ca="1" si="189"/>
        <v>-2282606012589514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-2282606012589514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-9510858385789.6406</v>
      </c>
      <c r="L5539" s="444">
        <f t="shared" ca="1" si="189"/>
        <v>-2292116870975303.5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-2292116870975303.5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-9550486962397.0977</v>
      </c>
      <c r="L5540" s="444">
        <f t="shared" ca="1" si="189"/>
        <v>-2301667357937700.5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-2301667357937700.5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-9590280658073.752</v>
      </c>
      <c r="L5541" s="444">
        <f t="shared" ca="1" si="189"/>
        <v>-2311257638595774.5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-2311257638595774.5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-9630240160815.7266</v>
      </c>
      <c r="L5542" s="444">
        <f t="shared" ca="1" si="189"/>
        <v>-2320887878756590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-2320887878756590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-9670366161485.791</v>
      </c>
      <c r="L5543" s="444">
        <f t="shared" ca="1" si="189"/>
        <v>-2330558244918076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-2330558244918076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-9710659353825.3164</v>
      </c>
      <c r="L5544" s="444">
        <f t="shared" ca="1" si="189"/>
        <v>-2340268904271901.5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-2340268904271901.5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-9751120434466.2559</v>
      </c>
      <c r="L5545" s="444">
        <f t="shared" ca="1" si="189"/>
        <v>-2350020024706368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-2350020024706368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-9791750102943.1992</v>
      </c>
      <c r="L5546" s="444">
        <f t="shared" ca="1" si="189"/>
        <v>-2359811774809311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-2359811774809311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-9832549061705.4629</v>
      </c>
      <c r="L5547" s="444">
        <f t="shared" ca="1" si="189"/>
        <v>-2369644323871016.5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-2369644323871016.5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-9873518016129.2344</v>
      </c>
      <c r="L5548" s="444">
        <f t="shared" ca="1" si="189"/>
        <v>-2379517841887145.5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-2379517841887145.5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-9914657674529.7734</v>
      </c>
      <c r="L5549" s="444">
        <f t="shared" ca="1" si="189"/>
        <v>-2389432499561675.5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-2389432499561675.5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-9955968748173.6484</v>
      </c>
      <c r="L5550" s="444">
        <f t="shared" ca="1" si="189"/>
        <v>-2399388468309849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-2399388468309849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-9997451951291.0371</v>
      </c>
      <c r="L5551" s="444">
        <f t="shared" ca="1" si="189"/>
        <v>-2409385920261140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-2409385920261140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-10039108001088.084</v>
      </c>
      <c r="L5552" s="444">
        <f t="shared" ca="1" si="189"/>
        <v>-2419425028262228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-2419425028262228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-10080937617759.283</v>
      </c>
      <c r="L5553" s="444">
        <f t="shared" ca="1" si="189"/>
        <v>-2429505965879987.5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-2429505965879987.5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-10122941524499.947</v>
      </c>
      <c r="L5554" s="444">
        <f t="shared" ca="1" si="189"/>
        <v>-2439628907404487.5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-2439628907404487.5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-10165120447518.697</v>
      </c>
      <c r="L5555" s="444">
        <f t="shared" ca="1" si="189"/>
        <v>-2449794027852006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-2449794027852006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-10207475116050.025</v>
      </c>
      <c r="L5556" s="444">
        <f t="shared" ca="1" si="189"/>
        <v>-2460001502968056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-2460001502968056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-10250006262366.9</v>
      </c>
      <c r="L5557" s="444">
        <f t="shared" ca="1" si="189"/>
        <v>-2470251509230423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-2470251509230423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-10292714621793.43</v>
      </c>
      <c r="L5558" s="444">
        <f t="shared" ca="1" si="189"/>
        <v>-2480544223852216.5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-2480544223852216.5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-10335600932717.568</v>
      </c>
      <c r="L5559" s="444">
        <f t="shared" ca="1" si="189"/>
        <v>-2490879824784934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-2490879824784934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-10378665936603.891</v>
      </c>
      <c r="L5560" s="444">
        <f t="shared" ca="1" si="189"/>
        <v>-2501258490721538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-2501258490721538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-10421910378006.408</v>
      </c>
      <c r="L5561" s="444">
        <f t="shared" ca="1" si="189"/>
        <v>-2511680401099544.5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-2511680401099544.5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-10465335004581.436</v>
      </c>
      <c r="L5562" s="444">
        <f t="shared" ca="1" si="189"/>
        <v>-2522145736104126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-2522145736104126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-10508940567100.525</v>
      </c>
      <c r="L5563" s="444">
        <f t="shared" ca="1" si="189"/>
        <v>-2532654676671226.5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-2532654676671226.5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-10552727819463.443</v>
      </c>
      <c r="L5564" s="444">
        <f t="shared" ca="1" si="189"/>
        <v>-2543207404490690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-2543207404490690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-10596697518711.209</v>
      </c>
      <c r="L5565" s="444">
        <f t="shared" ca="1" si="189"/>
        <v>-2553804102009401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-2553804102009401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-10640850425039.17</v>
      </c>
      <c r="L5566" s="444">
        <f t="shared" ca="1" si="189"/>
        <v>-2564444952434440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-2564444952434440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-10685187301810.166</v>
      </c>
      <c r="L5567" s="444">
        <f t="shared" ca="1" si="189"/>
        <v>-2575130139736250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-2575130139736250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-10729708915567.709</v>
      </c>
      <c r="L5568" s="444">
        <f t="shared" ca="1" si="189"/>
        <v>-2585859848651817.5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-2585859848651817.5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-10774416036049.24</v>
      </c>
      <c r="L5569" s="444">
        <f t="shared" ca="1" si="189"/>
        <v>-2596634264687866.5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-2596634264687866.5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-10819309436199.443</v>
      </c>
      <c r="L5570" s="444">
        <f t="shared" ca="1" si="189"/>
        <v>-2607453574124066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-2607453574124066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-10864389892183.607</v>
      </c>
      <c r="L5571" s="444">
        <f t="shared" ca="1" si="189"/>
        <v>-2618317964016249.5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-2618317964016249.5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-10909658183401.039</v>
      </c>
      <c r="L5572" s="444">
        <f t="shared" ca="1" si="189"/>
        <v>-2629227622199650.5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-2629227622199650.5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-10955115092498.543</v>
      </c>
      <c r="L5573" s="444">
        <f t="shared" ca="1" si="189"/>
        <v>-2640182737292149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-2640182737292149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-11000761405383.953</v>
      </c>
      <c r="L5574" s="444">
        <f t="shared" ca="1" si="189"/>
        <v>-2651183498697533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-2651183498697533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-11046597911239.721</v>
      </c>
      <c r="L5575" s="444">
        <f t="shared" ca="1" si="189"/>
        <v>-2662230096608772.5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-2662230096608772.5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-11092625402536.553</v>
      </c>
      <c r="L5576" s="444">
        <f t="shared" ca="1" si="189"/>
        <v>-2673322722011309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-2673322722011309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-11138844675047.121</v>
      </c>
      <c r="L5577" s="444">
        <f t="shared" ca="1" si="189"/>
        <v>-2684461566686356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-2684461566686356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-11185256527859.816</v>
      </c>
      <c r="L5578" s="444">
        <f t="shared" ca="1" si="189"/>
        <v>-2695646823214216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-2695646823214216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-11231861763392.566</v>
      </c>
      <c r="L5579" s="444">
        <f t="shared" ca="1" si="189"/>
        <v>-2706878684977608.5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-2706878684977608.5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-11278661187406.701</v>
      </c>
      <c r="L5580" s="444">
        <f t="shared" ca="1" si="189"/>
        <v>-2718157346165015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-2718157346165015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-11325655609020.896</v>
      </c>
      <c r="L5581" s="444">
        <f t="shared" ca="1" si="189"/>
        <v>-2729483001774036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-2729483001774036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-11372845840725.15</v>
      </c>
      <c r="L5582" s="444">
        <f t="shared" ca="1" si="189"/>
        <v>-2740855847614761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-2740855847614761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-11420232698394.838</v>
      </c>
      <c r="L5583" s="444">
        <f t="shared" ca="1" si="189"/>
        <v>-2752276080313156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-2752276080313156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-11467817001304.816</v>
      </c>
      <c r="L5584" s="444">
        <f t="shared" ca="1" si="189"/>
        <v>-2763743897314461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-2763743897314461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-11515599572143.588</v>
      </c>
      <c r="L5585" s="444">
        <f t="shared" ca="1" si="189"/>
        <v>-2775259496886604.5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-2775259496886604.5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-11563581237027.52</v>
      </c>
      <c r="L5586" s="444">
        <f t="shared" ca="1" si="189"/>
        <v>-2786823078123632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-2786823078123632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-11611762825515.133</v>
      </c>
      <c r="L5587" s="444">
        <f t="shared" ca="1" si="189"/>
        <v>-2798434840949147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-2798434840949147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-11660145170621.445</v>
      </c>
      <c r="L5588" s="444">
        <f t="shared" ca="1" si="189"/>
        <v>-2810094986119768.5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-2810094986119768.5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-11708729108832.369</v>
      </c>
      <c r="L5589" s="444">
        <f t="shared" ca="1" si="189"/>
        <v>-2821803715228601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-2821803715228601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-11757515480119.17</v>
      </c>
      <c r="L5590" s="444">
        <f t="shared" ca="1" si="189"/>
        <v>-2833561230708720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-2833561230708720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-11806505127953</v>
      </c>
      <c r="L5591" s="444">
        <f t="shared" ca="1" si="189"/>
        <v>-2845367735836673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-2845367735836673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-11855698899319.471</v>
      </c>
      <c r="L5592" s="444">
        <f t="shared" ca="1" si="189"/>
        <v>-2857223434735992.5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-2857223434735992.5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-11905097644733.303</v>
      </c>
      <c r="L5593" s="444">
        <f t="shared" ca="1" si="189"/>
        <v>-2869128532380726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-2869128532380726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-11954702218253.025</v>
      </c>
      <c r="L5594" s="444">
        <f t="shared" ca="1" si="189"/>
        <v>-2881083234598979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-2881083234598979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-12004513477495.746</v>
      </c>
      <c r="L5595" s="444">
        <f t="shared" ca="1" si="189"/>
        <v>-2893087748076474.5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-2893087748076474.5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-12054532283651.977</v>
      </c>
      <c r="L5596" s="444">
        <f t="shared" ca="1" si="189"/>
        <v>-2905142280360126.5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-2905142280360126.5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-12104759501500.527</v>
      </c>
      <c r="L5597" s="444">
        <f t="shared" ca="1" si="189"/>
        <v>-2917247039861627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-2917247039861627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-12155195999423.445</v>
      </c>
      <c r="L5598" s="444">
        <f t="shared" ca="1" si="189"/>
        <v>-2929402235861050.5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-2929402235861050.5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-12205842649421.043</v>
      </c>
      <c r="L5599" s="444">
        <f t="shared" ca="1" si="189"/>
        <v>-2941608078510471.5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-2941608078510471.5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-12256700327126.965</v>
      </c>
      <c r="L5600" s="444">
        <f t="shared" ca="1" si="189"/>
        <v>-2953864778837598.5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-2953864778837598.5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-12307769911823.326</v>
      </c>
      <c r="L5601" s="444">
        <f t="shared" ca="1" si="189"/>
        <v>-2966172548749422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-2966172548749422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-12359052286455.926</v>
      </c>
      <c r="L5602" s="444">
        <f t="shared" ca="1" si="189"/>
        <v>-2978531601035878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-2978531601035878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-12410548337649.492</v>
      </c>
      <c r="L5603" s="444">
        <f t="shared" ca="1" si="189"/>
        <v>-2990942149373527.5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-2990942149373527.5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-12462258955723.031</v>
      </c>
      <c r="L5604" s="444">
        <f t="shared" ca="1" si="189"/>
        <v>-3003404408329250.5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-3003404408329250.5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-12514185034705.211</v>
      </c>
      <c r="L5605" s="444">
        <f t="shared" ca="1" si="189"/>
        <v>-3015918593363955.5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-3015918593363955.5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-12566327472349.814</v>
      </c>
      <c r="L5606" s="444">
        <f t="shared" ca="1" si="189"/>
        <v>-3028484920836305.5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-3028484920836305.5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-12618687170151.273</v>
      </c>
      <c r="L5607" s="444">
        <f t="shared" ca="1" si="189"/>
        <v>-3041103608006457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-3041103608006457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-12671265033360.238</v>
      </c>
      <c r="L5608" s="444">
        <f t="shared" ca="1" si="189"/>
        <v>-3053774873039817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-3053774873039817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-12724061970999.238</v>
      </c>
      <c r="L5609" s="444">
        <f t="shared" ca="1" si="189"/>
        <v>-3066498935010816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-3066498935010816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-12777078895878.4</v>
      </c>
      <c r="L5610" s="444">
        <f t="shared" ca="1" si="189"/>
        <v>-3079276013906694.5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-3079276013906694.5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-12830316724611.227</v>
      </c>
      <c r="L5611" s="444">
        <f t="shared" ca="1" si="189"/>
        <v>-3092106330631305.5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-3092106330631305.5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-12883776377630.439</v>
      </c>
      <c r="L5612" s="444">
        <f t="shared" ca="1" si="189"/>
        <v>-3104990107008936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-3104990107008936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-12937458779203.9</v>
      </c>
      <c r="L5613" s="444">
        <f t="shared" ca="1" si="189"/>
        <v>-3117927565788140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-3117927565788140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-12991364857450.584</v>
      </c>
      <c r="L5614" s="444">
        <f t="shared" ca="1" si="189"/>
        <v>-3130918930645590.5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-3130918930645590.5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-13045495544356.627</v>
      </c>
      <c r="L5615" s="444">
        <f t="shared" ca="1" si="189"/>
        <v>-3143964426189947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-3143964426189947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-13099851775791.445</v>
      </c>
      <c r="L5616" s="444">
        <f t="shared" ca="1" si="189"/>
        <v>-3157064277965738.5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-3157064277965738.5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-13154434491523.91</v>
      </c>
      <c r="L5617" s="444">
        <f t="shared" ca="1" si="189"/>
        <v>-3170218712457262.5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-3170218712457262.5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-13209244635238.594</v>
      </c>
      <c r="L5618" s="444">
        <f t="shared" ref="L5618:L5872" ca="1" si="194">I5618-J5618+K5618</f>
        <v>-3183427957092501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-3183427957092501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-13264283154552.088</v>
      </c>
      <c r="L5619" s="444">
        <f t="shared" ca="1" si="194"/>
        <v>-3196692240247053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-3196692240247053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-13319551001029.387</v>
      </c>
      <c r="L5620" s="444">
        <f t="shared" ca="1" si="194"/>
        <v>-3210011791248082.5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-3210011791248082.5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-13375049130200.344</v>
      </c>
      <c r="L5621" s="444">
        <f t="shared" ca="1" si="194"/>
        <v>-3223386840378283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-3223386840378283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-13430778501576.18</v>
      </c>
      <c r="L5622" s="444">
        <f t="shared" ca="1" si="194"/>
        <v>-3236817618879859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-3236817618879859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-13486740078666.078</v>
      </c>
      <c r="L5623" s="444">
        <f t="shared" ca="1" si="194"/>
        <v>-3250304358958525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-3250304358958525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-13542934828993.854</v>
      </c>
      <c r="L5624" s="444">
        <f t="shared" ca="1" si="194"/>
        <v>-3263847293787519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-3263847293787519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-13599363724114.662</v>
      </c>
      <c r="L5625" s="444">
        <f t="shared" ca="1" si="194"/>
        <v>-3277446657511633.5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-3277446657511633.5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-13656027739631.807</v>
      </c>
      <c r="L5626" s="444">
        <f t="shared" ca="1" si="194"/>
        <v>-3291102685251265.5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-3291102685251265.5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-13712927855213.605</v>
      </c>
      <c r="L5627" s="444">
        <f t="shared" ca="1" si="194"/>
        <v>-3304815613106479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-3304815613106479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-13770065054610.328</v>
      </c>
      <c r="L5628" s="444">
        <f t="shared" ca="1" si="194"/>
        <v>-3318585678161089.5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-3318585678161089.5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-13827440325671.207</v>
      </c>
      <c r="L5629" s="444">
        <f t="shared" ca="1" si="194"/>
        <v>-3332413118486760.5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-3332413118486760.5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-13885054660361.502</v>
      </c>
      <c r="L5630" s="444">
        <f t="shared" ca="1" si="194"/>
        <v>-3346298173147122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-3346298173147122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-13942909054779.676</v>
      </c>
      <c r="L5631" s="444">
        <f t="shared" ca="1" si="194"/>
        <v>-3360241082201901.5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-3360241082201901.5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-14001004509174.59</v>
      </c>
      <c r="L5632" s="444">
        <f t="shared" ca="1" si="194"/>
        <v>-3374242086711076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-3374242086711076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-14059342027962.816</v>
      </c>
      <c r="L5633" s="444">
        <f t="shared" ca="1" si="194"/>
        <v>-3388301428739039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-3388301428739039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-14117922619745.996</v>
      </c>
      <c r="L5634" s="444">
        <f t="shared" ca="1" si="194"/>
        <v>-3402419351358785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-3402419351358785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-14176747297328.271</v>
      </c>
      <c r="L5635" s="444">
        <f t="shared" ca="1" si="194"/>
        <v>-3416596098656113.5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-3416596098656113.5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-14235817077733.807</v>
      </c>
      <c r="L5636" s="444">
        <f t="shared" ca="1" si="194"/>
        <v>-3430831915733847.5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-3430831915733847.5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-14295132982224.365</v>
      </c>
      <c r="L5637" s="444">
        <f t="shared" ca="1" si="194"/>
        <v>-3445127048716072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-3445127048716072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-14354696036316.967</v>
      </c>
      <c r="L5638" s="444">
        <f t="shared" ca="1" si="194"/>
        <v>-3459481744752389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-3459481744752389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-14414507269801.621</v>
      </c>
      <c r="L5639" s="444">
        <f t="shared" ca="1" si="194"/>
        <v>-3473896252022190.5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-3473896252022190.5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-14474567716759.127</v>
      </c>
      <c r="L5640" s="444">
        <f t="shared" ca="1" si="194"/>
        <v>-3488370819738949.5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-3488370819738949.5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-14534878415578.955</v>
      </c>
      <c r="L5641" s="444">
        <f t="shared" ca="1" si="194"/>
        <v>-3502905698154528.5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-3502905698154528.5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-14595440408977.201</v>
      </c>
      <c r="L5642" s="444">
        <f t="shared" ca="1" si="194"/>
        <v>-3517501138563505.5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-3517501138563505.5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-14656254744014.604</v>
      </c>
      <c r="L5643" s="444">
        <f t="shared" ca="1" si="194"/>
        <v>-3532157393307520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-3532157393307520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-14717322472114.666</v>
      </c>
      <c r="L5644" s="444">
        <f t="shared" ca="1" si="194"/>
        <v>-3546874715779634.5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-3546874715779634.5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-14778644649081.811</v>
      </c>
      <c r="L5645" s="444">
        <f t="shared" ca="1" si="194"/>
        <v>-3561653360428716.5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-3561653360428716.5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-14840222335119.654</v>
      </c>
      <c r="L5646" s="444">
        <f t="shared" ca="1" si="194"/>
        <v>-3576493582763836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-3576493582763836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-14902056594849.316</v>
      </c>
      <c r="L5647" s="444">
        <f t="shared" ca="1" si="194"/>
        <v>-3591395639358685.5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-3591395639358685.5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-14964148497327.855</v>
      </c>
      <c r="L5648" s="444">
        <f t="shared" ca="1" si="194"/>
        <v>-3606359787856013.5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-3606359787856013.5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-15026499116066.723</v>
      </c>
      <c r="L5649" s="444">
        <f t="shared" ca="1" si="194"/>
        <v>-3621386286972080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-3621386286972080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-15089109529050.334</v>
      </c>
      <c r="L5650" s="444">
        <f t="shared" ca="1" si="194"/>
        <v>-3636475396501130.5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-3636475396501130.5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-15151980818754.711</v>
      </c>
      <c r="L5651" s="444">
        <f t="shared" ca="1" si="194"/>
        <v>-3651627377319885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-3651627377319885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-15215114072166.189</v>
      </c>
      <c r="L5652" s="444">
        <f t="shared" ca="1" si="194"/>
        <v>-3666842491392051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-3666842491392051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-15278510380800.215</v>
      </c>
      <c r="L5653" s="444">
        <f t="shared" ca="1" si="194"/>
        <v>-3682121001772851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-3682121001772851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-15342170840720.213</v>
      </c>
      <c r="L5654" s="444">
        <f t="shared" ca="1" si="194"/>
        <v>-3697463172613571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-3697463172613571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-15406096552556.547</v>
      </c>
      <c r="L5655" s="444">
        <f t="shared" ca="1" si="194"/>
        <v>-3712869269166127.5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-3712869269166127.5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-15470288621525.531</v>
      </c>
      <c r="L5656" s="444">
        <f t="shared" ca="1" si="194"/>
        <v>-3728339557787653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-3728339557787653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-15534748157448.553</v>
      </c>
      <c r="L5657" s="444">
        <f t="shared" ca="1" si="194"/>
        <v>-3743874305945101.5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-3743874305945101.5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-15599476274771.254</v>
      </c>
      <c r="L5658" s="444">
        <f t="shared" ca="1" si="194"/>
        <v>-3759473782219873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-3759473782219873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-15664474092582.805</v>
      </c>
      <c r="L5659" s="444">
        <f t="shared" ca="1" si="194"/>
        <v>-3775138256312456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-3775138256312456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-15729742734635.232</v>
      </c>
      <c r="L5660" s="444">
        <f t="shared" ca="1" si="194"/>
        <v>-3790867999047091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-3790867999047091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-15795283329362.879</v>
      </c>
      <c r="L5661" s="444">
        <f t="shared" ca="1" si="194"/>
        <v>-3806663282376454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-3806663282376454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-15861097009901.891</v>
      </c>
      <c r="L5662" s="444">
        <f t="shared" ca="1" si="194"/>
        <v>-3822524379386356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-3822524379386356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-15927184914109.816</v>
      </c>
      <c r="L5663" s="444">
        <f t="shared" ca="1" si="194"/>
        <v>-3838451564300466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-3838451564300466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-15993548184585.277</v>
      </c>
      <c r="L5664" s="444">
        <f t="shared" ca="1" si="194"/>
        <v>-3854445112485051.5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-3854445112485051.5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-16060187968687.715</v>
      </c>
      <c r="L5665" s="444">
        <f t="shared" ca="1" si="194"/>
        <v>-3870505300453739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-3870505300453739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-16127105418557.244</v>
      </c>
      <c r="L5666" s="444">
        <f t="shared" ca="1" si="194"/>
        <v>-3886632405872296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-3886632405872296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-16194301691134.564</v>
      </c>
      <c r="L5667" s="444">
        <f t="shared" ca="1" si="194"/>
        <v>-3902826707563430.5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-3902826707563430.5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-16261777948180.963</v>
      </c>
      <c r="L5668" s="444">
        <f t="shared" ca="1" si="194"/>
        <v>-3919088485511611.5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-3919088485511611.5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-16329535356298.383</v>
      </c>
      <c r="L5669" s="444">
        <f t="shared" ca="1" si="194"/>
        <v>-3935418020867910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-3935418020867910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-16397575086949.623</v>
      </c>
      <c r="L5670" s="444">
        <f t="shared" ca="1" si="194"/>
        <v>-3951815595954859.5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-3951815595954859.5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-16465898316478.58</v>
      </c>
      <c r="L5671" s="444">
        <f t="shared" ca="1" si="194"/>
        <v>-3968281494271338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-3968281494271338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-16534506226130.572</v>
      </c>
      <c r="L5672" s="444">
        <f t="shared" ca="1" si="194"/>
        <v>-3984816000497468.5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-3984816000497468.5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-16603400002072.785</v>
      </c>
      <c r="L5673" s="444">
        <f t="shared" ca="1" si="194"/>
        <v>-4001419400499541.5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-4001419400499541.5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-16672580835414.754</v>
      </c>
      <c r="L5674" s="444">
        <f t="shared" ca="1" si="194"/>
        <v>-4018091981334956.5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-4018091981334956.5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-16742049922228.982</v>
      </c>
      <c r="L5675" s="444">
        <f t="shared" ca="1" si="194"/>
        <v>-4034834031257185.5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-4034834031257185.5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-16811808463571.605</v>
      </c>
      <c r="L5676" s="444">
        <f t="shared" ca="1" si="194"/>
        <v>-4051645839720757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-4051645839720757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-16881857665503.154</v>
      </c>
      <c r="L5677" s="444">
        <f t="shared" ca="1" si="194"/>
        <v>-4068527697386260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-4068527697386260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-16952198739109.414</v>
      </c>
      <c r="L5678" s="444">
        <f t="shared" ca="1" si="194"/>
        <v>-4085479896125369.5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-4085479896125369.5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-17022832900522.373</v>
      </c>
      <c r="L5679" s="444">
        <f t="shared" ca="1" si="194"/>
        <v>-4102502729025892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-4102502729025892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-17093761370941.217</v>
      </c>
      <c r="L5680" s="444">
        <f t="shared" ca="1" si="194"/>
        <v>-4119596490396833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-4119596490396833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-17164985376653.471</v>
      </c>
      <c r="L5681" s="444">
        <f t="shared" ca="1" si="194"/>
        <v>-4136761475773486.5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-4136761475773486.5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-17236506149056.193</v>
      </c>
      <c r="L5682" s="444">
        <f t="shared" ca="1" si="194"/>
        <v>-4153997981922542.5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-4153997981922542.5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-17308324924677.26</v>
      </c>
      <c r="L5683" s="444">
        <f t="shared" ca="1" si="194"/>
        <v>-4171306306847220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-4171306306847220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-17380442945196.75</v>
      </c>
      <c r="L5684" s="444">
        <f t="shared" ca="1" si="194"/>
        <v>-4188686749792417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-4188686749792417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-17452861457468.406</v>
      </c>
      <c r="L5685" s="444">
        <f t="shared" ca="1" si="194"/>
        <v>-4206139611249885.5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-4206139611249885.5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-17525581713541.189</v>
      </c>
      <c r="L5686" s="444">
        <f t="shared" ca="1" si="194"/>
        <v>-4223665192963426.5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-4223665192963426.5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-17598604970680.945</v>
      </c>
      <c r="L5687" s="444">
        <f t="shared" ca="1" si="194"/>
        <v>-4241263797934107.5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-4241263797934107.5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-17671932491392.117</v>
      </c>
      <c r="L5688" s="444">
        <f t="shared" ca="1" si="194"/>
        <v>-4258935730425499.5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-4258935730425499.5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-17745565543439.582</v>
      </c>
      <c r="L5689" s="444">
        <f t="shared" ca="1" si="194"/>
        <v>-4276681295968939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-4276681295968939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-17819505399870.578</v>
      </c>
      <c r="L5690" s="444">
        <f t="shared" ca="1" si="194"/>
        <v>-4294500801368809.5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-4294500801368809.5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-17893753339036.707</v>
      </c>
      <c r="L5691" s="444">
        <f t="shared" ca="1" si="194"/>
        <v>-4312394554707846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-4312394554707846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-17968310644616.023</v>
      </c>
      <c r="L5692" s="444">
        <f t="shared" ca="1" si="194"/>
        <v>-4330362865352462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-4330362865352462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-18043178605635.258</v>
      </c>
      <c r="L5693" s="444">
        <f t="shared" ca="1" si="194"/>
        <v>-4348406043958097.5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-4348406043958097.5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-18118358516492.07</v>
      </c>
      <c r="L5694" s="444">
        <f t="shared" ca="1" si="194"/>
        <v>-4366524402474589.5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-4366524402474589.5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-18193851676977.457</v>
      </c>
      <c r="L5695" s="444">
        <f t="shared" ca="1" si="194"/>
        <v>-4384718254151567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-4384718254151567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-18269659392298.195</v>
      </c>
      <c r="L5696" s="444">
        <f t="shared" ca="1" si="194"/>
        <v>-4402987913543865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-4402987913543865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-18345782973099.438</v>
      </c>
      <c r="L5697" s="444">
        <f t="shared" ca="1" si="194"/>
        <v>-4421333696516964.5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-4421333696516964.5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-18422223735487.352</v>
      </c>
      <c r="L5698" s="444">
        <f t="shared" ca="1" si="194"/>
        <v>-4439755920252452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-4439755920252452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-18498983001051.887</v>
      </c>
      <c r="L5699" s="444">
        <f t="shared" ca="1" si="194"/>
        <v>-4458254903253504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-4458254903253504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-18576062096889.598</v>
      </c>
      <c r="L5700" s="444">
        <f t="shared" ca="1" si="194"/>
        <v>-4476830965350393.5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-4476830965350393.5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-18653462355626.641</v>
      </c>
      <c r="L5701" s="444">
        <f t="shared" ca="1" si="194"/>
        <v>-4495484427706020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-4495484427706020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-18731185115441.75</v>
      </c>
      <c r="L5702" s="444">
        <f t="shared" ca="1" si="194"/>
        <v>-4514215612821462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-4514215612821462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-18809231720089.426</v>
      </c>
      <c r="L5703" s="444">
        <f t="shared" ca="1" si="194"/>
        <v>-4533024844541551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-4533024844541551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-18887603518923.129</v>
      </c>
      <c r="L5704" s="444">
        <f t="shared" ca="1" si="194"/>
        <v>-4551912448060474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-4551912448060474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-18966301866918.641</v>
      </c>
      <c r="L5705" s="444">
        <f t="shared" ca="1" si="194"/>
        <v>-4570878749927393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-4570878749927393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-19045328124697.469</v>
      </c>
      <c r="L5706" s="444">
        <f t="shared" ca="1" si="194"/>
        <v>-4589924078052090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-4589924078052090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-19124683658550.375</v>
      </c>
      <c r="L5707" s="444">
        <f t="shared" ca="1" si="194"/>
        <v>-4609048761710640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-4609048761710640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-19204369840461</v>
      </c>
      <c r="L5708" s="444">
        <f t="shared" ca="1" si="194"/>
        <v>-4628253131551101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-4628253131551101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-19284388048129.586</v>
      </c>
      <c r="L5709" s="444">
        <f t="shared" ca="1" si="194"/>
        <v>-4647537519599231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-4647537519599231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-19364739664996.797</v>
      </c>
      <c r="L5710" s="444">
        <f t="shared" ca="1" si="194"/>
        <v>-4666902259264228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-4666902259264228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-19445426080267.617</v>
      </c>
      <c r="L5711" s="444">
        <f t="shared" ca="1" si="194"/>
        <v>-4686347685344496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-4686347685344496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-19526448688935.398</v>
      </c>
      <c r="L5712" s="444">
        <f t="shared" ca="1" si="194"/>
        <v>-4705874134033431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-4705874134033431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-19607808891805.961</v>
      </c>
      <c r="L5713" s="444">
        <f t="shared" ca="1" si="194"/>
        <v>-4725481942925237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-4725481942925237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-19689508095521.82</v>
      </c>
      <c r="L5714" s="444">
        <f t="shared" ca="1" si="194"/>
        <v>-4745171451020759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-4745171451020759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-19771547712586.496</v>
      </c>
      <c r="L5715" s="444">
        <f t="shared" ca="1" si="194"/>
        <v>-4764942998733345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-4764942998733345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-19853929161388.938</v>
      </c>
      <c r="L5716" s="444">
        <f t="shared" ca="1" si="194"/>
        <v>-4784796927894734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-4784796927894734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-19936653866228.059</v>
      </c>
      <c r="L5717" s="444">
        <f t="shared" ca="1" si="194"/>
        <v>-4804733581760962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-4804733581760962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-20019723257337.34</v>
      </c>
      <c r="L5718" s="444">
        <f t="shared" ca="1" si="194"/>
        <v>-4824753305018299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-4824753305018299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-20103138770909.578</v>
      </c>
      <c r="L5719" s="444">
        <f t="shared" ca="1" si="194"/>
        <v>-4844856443789209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-4844856443789209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-20186901849121.703</v>
      </c>
      <c r="L5720" s="444">
        <f t="shared" ca="1" si="194"/>
        <v>-4865043345638331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-4865043345638331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-20271013940159.711</v>
      </c>
      <c r="L5721" s="444">
        <f t="shared" ca="1" si="194"/>
        <v>-4885314359578491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-4885314359578491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-20355476498243.711</v>
      </c>
      <c r="L5722" s="444">
        <f t="shared" ca="1" si="194"/>
        <v>-4905669836076735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-4905669836076735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-20440290983653.063</v>
      </c>
      <c r="L5723" s="444">
        <f t="shared" ca="1" si="194"/>
        <v>-4926110127060388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-4926110127060388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-20525458862751.617</v>
      </c>
      <c r="L5724" s="444">
        <f t="shared" ca="1" si="194"/>
        <v>-4946635585923140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-4946635585923140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-20610981608013.082</v>
      </c>
      <c r="L5725" s="444">
        <f t="shared" ca="1" si="194"/>
        <v>-4967246567531153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-4967246567531153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-20696860698046.469</v>
      </c>
      <c r="L5726" s="444">
        <f t="shared" ca="1" si="194"/>
        <v>-4987943428229199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-4987943428229199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-20783097617621.664</v>
      </c>
      <c r="L5727" s="444">
        <f t="shared" ca="1" si="194"/>
        <v>-5008726525846821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-5008726525846821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-20869693857695.086</v>
      </c>
      <c r="L5728" s="444">
        <f t="shared" ca="1" si="194"/>
        <v>-5029596219704516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-5029596219704516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-20956650915435.484</v>
      </c>
      <c r="L5729" s="444">
        <f t="shared" ca="1" si="194"/>
        <v>-5050552870619951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-5050552870619951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-21043970294249.797</v>
      </c>
      <c r="L5730" s="444">
        <f t="shared" ca="1" si="194"/>
        <v>-5071596840914201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-5071596840914201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-21131653503809.172</v>
      </c>
      <c r="L5731" s="444">
        <f t="shared" ca="1" si="194"/>
        <v>-5092728494418010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-5092728494418010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-21219702060075.043</v>
      </c>
      <c r="L5732" s="444">
        <f t="shared" ca="1" si="194"/>
        <v>-5113948196478085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-5113948196478085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-21308117485325.355</v>
      </c>
      <c r="L5733" s="444">
        <f t="shared" ca="1" si="194"/>
        <v>-5135256313963410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-5135256313963410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-21396901308180.875</v>
      </c>
      <c r="L5734" s="444">
        <f t="shared" ca="1" si="194"/>
        <v>-5156653215271591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-5156653215271591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-21486055063631.629</v>
      </c>
      <c r="L5735" s="444">
        <f t="shared" ca="1" si="194"/>
        <v>-5178139270335223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-5178139270335223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-21575580293063.43</v>
      </c>
      <c r="L5736" s="444">
        <f t="shared" ca="1" si="194"/>
        <v>-5199714850628286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-5199714850628286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-21665478544284.523</v>
      </c>
      <c r="L5737" s="444">
        <f t="shared" ca="1" si="194"/>
        <v>-5221380329172571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-5221380329172571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-21755751371552.379</v>
      </c>
      <c r="L5738" s="444">
        <f t="shared" ca="1" si="194"/>
        <v>-5243136080544123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-5243136080544123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-21846400335600.512</v>
      </c>
      <c r="L5739" s="444">
        <f t="shared" ca="1" si="194"/>
        <v>-5264982480879724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-5264982480879724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-21937427003665.516</v>
      </c>
      <c r="L5740" s="444">
        <f t="shared" ca="1" si="194"/>
        <v>-5286919907883390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-5286919907883390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-22028832949514.125</v>
      </c>
      <c r="L5741" s="444">
        <f t="shared" ca="1" si="194"/>
        <v>-5308948740832904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-5308948740832904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-22120619753470.434</v>
      </c>
      <c r="L5742" s="444">
        <f t="shared" ca="1" si="194"/>
        <v>-5331069360586374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-5331069360586374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-22212789002443.227</v>
      </c>
      <c r="L5743" s="444">
        <f t="shared" ca="1" si="194"/>
        <v>-5353282149588817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-5353282149588817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-22305342289953.402</v>
      </c>
      <c r="L5744" s="444">
        <f t="shared" ca="1" si="194"/>
        <v>-5375587491878770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-5375587491878770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-22398281216161.543</v>
      </c>
      <c r="L5745" s="444">
        <f t="shared" ca="1" si="194"/>
        <v>-5397985773094932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-5397985773094932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-22491607387895.551</v>
      </c>
      <c r="L5746" s="444">
        <f t="shared" ca="1" si="194"/>
        <v>-5420477380482828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-5420477380482828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-22585322418678.449</v>
      </c>
      <c r="L5747" s="444">
        <f t="shared" ca="1" si="194"/>
        <v>-5443062702901506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-5443062702901506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-22679427928756.273</v>
      </c>
      <c r="L5748" s="444">
        <f t="shared" ca="1" si="194"/>
        <v>-5465742130830262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-5465742130830262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-22773925545126.09</v>
      </c>
      <c r="L5749" s="444">
        <f t="shared" ca="1" si="194"/>
        <v>-5488516056375388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-5488516056375388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-22868816901564.117</v>
      </c>
      <c r="L5750" s="444">
        <f t="shared" ca="1" si="194"/>
        <v>-5511384873276952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-5511384873276952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-22964103638653.965</v>
      </c>
      <c r="L5751" s="444">
        <f t="shared" ca="1" si="194"/>
        <v>-5534348976915606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-5534348976915606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-23059787403815.023</v>
      </c>
      <c r="L5752" s="444">
        <f t="shared" ca="1" si="194"/>
        <v>-5557408764319421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-5557408764319421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-23155869851330.922</v>
      </c>
      <c r="L5753" s="444">
        <f t="shared" ca="1" si="194"/>
        <v>-5580564634170752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-5580564634170752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-23252352642378.133</v>
      </c>
      <c r="L5754" s="444">
        <f t="shared" ca="1" si="194"/>
        <v>-5603816986813130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-5603816986813130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-23349237445054.707</v>
      </c>
      <c r="L5755" s="444">
        <f t="shared" ca="1" si="194"/>
        <v>-5627166224258185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-5627166224258185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-23446525934409.105</v>
      </c>
      <c r="L5756" s="444">
        <f t="shared" ca="1" si="194"/>
        <v>-5650612750192594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-5650612750192594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-23544219792469.141</v>
      </c>
      <c r="L5757" s="444">
        <f t="shared" ca="1" si="194"/>
        <v>-5674156969985063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-5674156969985063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-23642320708271.094</v>
      </c>
      <c r="L5758" s="444">
        <f t="shared" ca="1" si="194"/>
        <v>-5697799290693334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-5697799290693334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-23740830377888.891</v>
      </c>
      <c r="L5759" s="444">
        <f t="shared" ca="1" si="194"/>
        <v>-5721540121071223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-5721540121071223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-23839750504463.43</v>
      </c>
      <c r="L5760" s="444">
        <f t="shared" ca="1" si="194"/>
        <v>-5745379871575686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-5745379871575686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-23939082798232.023</v>
      </c>
      <c r="L5761" s="444">
        <f t="shared" ca="1" si="194"/>
        <v>-5769318954373918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-5769318954373918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-24038828976557.992</v>
      </c>
      <c r="L5762" s="444">
        <f t="shared" ca="1" si="194"/>
        <v>-5793357783350476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-5793357783350476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-24138990763960.316</v>
      </c>
      <c r="L5763" s="444">
        <f t="shared" ca="1" si="194"/>
        <v>-5817496774114436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-5817496774114436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-24239569892143.484</v>
      </c>
      <c r="L5764" s="444">
        <f t="shared" ca="1" si="194"/>
        <v>-5841736344006579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-5841736344006579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-24340568100027.414</v>
      </c>
      <c r="L5765" s="444">
        <f t="shared" ca="1" si="194"/>
        <v>-5866076912106606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-5866076912106606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-24441987133777.523</v>
      </c>
      <c r="L5766" s="444">
        <f t="shared" ca="1" si="194"/>
        <v>-5890518899240384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-5890518899240384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-24543828746834.934</v>
      </c>
      <c r="L5767" s="444">
        <f t="shared" ca="1" si="194"/>
        <v>-5915062727987219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-5915062727987219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-24646094699946.746</v>
      </c>
      <c r="L5768" s="444">
        <f t="shared" ca="1" si="194"/>
        <v>-5939708822687166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-5939708822687166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-24748786761196.523</v>
      </c>
      <c r="L5769" s="444">
        <f t="shared" ca="1" si="194"/>
        <v>-5964457609448363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-5964457609448363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-24851906706034.844</v>
      </c>
      <c r="L5770" s="444">
        <f t="shared" ca="1" si="194"/>
        <v>-5989309516154398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-5989309516154398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-24955456317309.992</v>
      </c>
      <c r="L5771" s="444">
        <f t="shared" ca="1" si="194"/>
        <v>-6014264972471708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-6014264972471708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-25059437385298.781</v>
      </c>
      <c r="L5772" s="444">
        <f t="shared" ca="1" si="194"/>
        <v>-6039324409857007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-6039324409857007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-25163851707737.527</v>
      </c>
      <c r="L5773" s="444">
        <f t="shared" ca="1" si="194"/>
        <v>-6064488261564745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-6064488261564745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-25268701089853.105</v>
      </c>
      <c r="L5774" s="444">
        <f t="shared" ca="1" si="194"/>
        <v>-6089756962654598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-6089756962654598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-25373987344394.156</v>
      </c>
      <c r="L5775" s="444">
        <f t="shared" ca="1" si="194"/>
        <v>-6115130949998992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-6115130949998992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-25479712291662.465</v>
      </c>
      <c r="L5776" s="444">
        <f t="shared" ca="1" si="194"/>
        <v>-6140610662290654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-6140610662290654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-25585877759544.391</v>
      </c>
      <c r="L5777" s="444">
        <f t="shared" ca="1" si="194"/>
        <v>-6166196540050198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-6166196540050198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-25692485583542.492</v>
      </c>
      <c r="L5778" s="444">
        <f t="shared" ca="1" si="194"/>
        <v>-6191889025633740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-6191889025633740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-25799537606807.25</v>
      </c>
      <c r="L5779" s="444">
        <f t="shared" ca="1" si="194"/>
        <v>-6217688563240547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-6217688563240547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-25907035680168.945</v>
      </c>
      <c r="L5780" s="444">
        <f t="shared" ca="1" si="194"/>
        <v>-6243595598920716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-6243595598920716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-26014981662169.648</v>
      </c>
      <c r="L5781" s="444">
        <f t="shared" ca="1" si="194"/>
        <v>-6269610580582886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-6269610580582886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-26123377419095.359</v>
      </c>
      <c r="L5782" s="444">
        <f t="shared" ca="1" si="194"/>
        <v>-6295733958001981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-6295733958001981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-26232224825008.254</v>
      </c>
      <c r="L5783" s="444">
        <f t="shared" ca="1" si="194"/>
        <v>-6321966182826989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-6321966182826989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-26341525761779.121</v>
      </c>
      <c r="L5784" s="444">
        <f t="shared" ca="1" si="194"/>
        <v>-6348307708588768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-6348307708588768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-26451282119119.867</v>
      </c>
      <c r="L5785" s="444">
        <f t="shared" ca="1" si="194"/>
        <v>-6374758990707888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-6374758990707888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-26561495794616.199</v>
      </c>
      <c r="L5786" s="444">
        <f t="shared" ca="1" si="194"/>
        <v>-6401320486502504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-6401320486502504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-26672168693760.434</v>
      </c>
      <c r="L5787" s="444">
        <f t="shared" ca="1" si="194"/>
        <v>-6427992655196264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-6427992655196264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-26783302729984.434</v>
      </c>
      <c r="L5788" s="444">
        <f t="shared" ca="1" si="194"/>
        <v>-6454775957926248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-6454775957926248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-26894899824692.699</v>
      </c>
      <c r="L5789" s="444">
        <f t="shared" ca="1" si="194"/>
        <v>-6481670857750941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-6481670857750941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-27006961907295.586</v>
      </c>
      <c r="L5790" s="444">
        <f t="shared" ca="1" si="194"/>
        <v>-6508677819658237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-6508677819658237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-27119490915242.652</v>
      </c>
      <c r="L5791" s="444">
        <f t="shared" ca="1" si="194"/>
        <v>-6535797310573480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-6535797310573480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-27232488794056.168</v>
      </c>
      <c r="L5792" s="444">
        <f t="shared" ca="1" si="194"/>
        <v>-6563029799367536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-6563029799367536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-27345957497364.734</v>
      </c>
      <c r="L5793" s="444">
        <f t="shared" ca="1" si="194"/>
        <v>-6590375756864901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-6590375756864901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-27459898986937.086</v>
      </c>
      <c r="L5794" s="444">
        <f t="shared" ca="1" si="194"/>
        <v>-6617835655851838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-6617835655851838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-27574315232715.992</v>
      </c>
      <c r="L5795" s="444">
        <f t="shared" ca="1" si="194"/>
        <v>-6645409971084554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-6645409971084554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-27689208212852.309</v>
      </c>
      <c r="L5796" s="444">
        <f t="shared" ca="1" si="194"/>
        <v>-6673099179297406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-6673099179297406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-27804579913739.191</v>
      </c>
      <c r="L5797" s="444">
        <f t="shared" ca="1" si="194"/>
        <v>-6700903759211145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-6700903759211145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-27920432330046.438</v>
      </c>
      <c r="L5798" s="444">
        <f t="shared" ca="1" si="194"/>
        <v>-6728824191541191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-6728824191541191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-28036767464754.961</v>
      </c>
      <c r="L5799" s="444">
        <f t="shared" ca="1" si="194"/>
        <v>-6756860959005946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-6756860959005946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-28153587329191.441</v>
      </c>
      <c r="L5800" s="444">
        <f t="shared" ca="1" si="194"/>
        <v>-6785014546335137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-6785014546335137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-28270893943063.07</v>
      </c>
      <c r="L5801" s="444">
        <f t="shared" ca="1" si="194"/>
        <v>-6813285440278200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-6813285440278200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-28388689334492.5</v>
      </c>
      <c r="L5802" s="444">
        <f t="shared" ca="1" si="194"/>
        <v>-6841674129612692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-6841674129612692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-28506975540052.883</v>
      </c>
      <c r="L5803" s="444">
        <f t="shared" ca="1" si="194"/>
        <v>-6870181105152745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-6870181105152745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-28625754604803.105</v>
      </c>
      <c r="L5804" s="444">
        <f t="shared" ca="1" si="194"/>
        <v>-6898806859757548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-6898806859757548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-28745028582323.117</v>
      </c>
      <c r="L5805" s="444">
        <f t="shared" ca="1" si="194"/>
        <v>-6927551888339871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-6927551888339871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-28864799534749.461</v>
      </c>
      <c r="L5806" s="444">
        <f t="shared" ca="1" si="194"/>
        <v>-6956416687874620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-6956416687874620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-28985069532810.918</v>
      </c>
      <c r="L5807" s="444">
        <f t="shared" ca="1" si="194"/>
        <v>-6985401757407431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-6985401757407431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-29105840655864.297</v>
      </c>
      <c r="L5808" s="444">
        <f t="shared" ca="1" si="194"/>
        <v>-7014507598063295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-7014507598063295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-29227114991930.395</v>
      </c>
      <c r="L5809" s="444">
        <f t="shared" ca="1" si="194"/>
        <v>-7043734713055225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-7043734713055225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-29348894637730.105</v>
      </c>
      <c r="L5810" s="444">
        <f t="shared" ca="1" si="194"/>
        <v>-7073083607692955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-7073083607692955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-29471181698720.645</v>
      </c>
      <c r="L5811" s="444">
        <f t="shared" ca="1" si="194"/>
        <v>-7102554789391676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-7102554789391676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-29593978289131.984</v>
      </c>
      <c r="L5812" s="444">
        <f t="shared" ca="1" si="194"/>
        <v>-7132148767680808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-7132148767680808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-29717286532003.367</v>
      </c>
      <c r="L5813" s="444">
        <f t="shared" ca="1" si="194"/>
        <v>-7161866054212811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-7161866054212811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-29841108559220.047</v>
      </c>
      <c r="L5814" s="444">
        <f t="shared" ca="1" si="194"/>
        <v>-7191707162772031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-7191707162772031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-29965446511550.125</v>
      </c>
      <c r="L5815" s="444">
        <f t="shared" ca="1" si="194"/>
        <v>-7221672609283581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-7221672609283581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-30090302538681.582</v>
      </c>
      <c r="L5816" s="444">
        <f t="shared" ca="1" si="194"/>
        <v>-7251762911822263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-7251762911822263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-30215678799259.43</v>
      </c>
      <c r="L5817" s="444">
        <f t="shared" ca="1" si="194"/>
        <v>-7281978590621522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-7281978590621522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-30341577460923.008</v>
      </c>
      <c r="L5818" s="444">
        <f t="shared" ca="1" si="194"/>
        <v>-7312320168082445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-7312320168082445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-30468000700343.52</v>
      </c>
      <c r="L5819" s="444">
        <f t="shared" ca="1" si="194"/>
        <v>-7342788168782789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-7342788168782789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-30594950703261.621</v>
      </c>
      <c r="L5820" s="444">
        <f t="shared" ca="1" si="194"/>
        <v>-7373383119486051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-7373383119486051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-30722429664525.211</v>
      </c>
      <c r="L5821" s="444">
        <f t="shared" ca="1" si="194"/>
        <v>-7404105549150576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-7404105549150576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-30850439788127.402</v>
      </c>
      <c r="L5822" s="444">
        <f t="shared" ca="1" si="194"/>
        <v>-7434955988938703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-7434955988938703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-30978983287244.594</v>
      </c>
      <c r="L5823" s="444">
        <f t="shared" ca="1" si="194"/>
        <v>-7465934972225948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-7465934972225948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-31108062384274.781</v>
      </c>
      <c r="L5824" s="444">
        <f t="shared" ca="1" si="194"/>
        <v>-7497043034610223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-7497043034610223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-31237679310875.934</v>
      </c>
      <c r="L5825" s="444">
        <f t="shared" ca="1" si="194"/>
        <v>-7528280713921099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-7528280713921099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-31367836308004.578</v>
      </c>
      <c r="L5826" s="444">
        <f t="shared" ca="1" si="194"/>
        <v>-7559648550229104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-7559648550229104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-31498535625954.598</v>
      </c>
      <c r="L5827" s="444">
        <f t="shared" ca="1" si="194"/>
        <v>-7591147085855059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-7591147085855059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-31629779524396.078</v>
      </c>
      <c r="L5828" s="444">
        <f t="shared" ca="1" si="194"/>
        <v>-7622776865379455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-7622776865379455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-31761570272414.395</v>
      </c>
      <c r="L5829" s="444">
        <f t="shared" ca="1" si="194"/>
        <v>-7654538435651869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-7654538435651869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-31893910148549.453</v>
      </c>
      <c r="L5830" s="444">
        <f t="shared" ca="1" si="194"/>
        <v>-7686432345800418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-7686432345800418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-32026801440835.074</v>
      </c>
      <c r="L5831" s="444">
        <f t="shared" ca="1" si="194"/>
        <v>-7718459147241253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-7718459147241253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-32160246446838.555</v>
      </c>
      <c r="L5832" s="444">
        <f t="shared" ca="1" si="194"/>
        <v>-7750619393688092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-7750619393688092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-32294247473700.383</v>
      </c>
      <c r="L5833" s="444">
        <f t="shared" ca="1" si="194"/>
        <v>-7782913641161792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-7782913641161792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-32428806838174.133</v>
      </c>
      <c r="L5834" s="444">
        <f t="shared" ca="1" si="194"/>
        <v>-7815342447999966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-7815342447999966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-32563926866666.523</v>
      </c>
      <c r="L5835" s="444">
        <f t="shared" ca="1" si="194"/>
        <v>-7847906374866633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-7847906374866633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-32699609895277.637</v>
      </c>
      <c r="L5836" s="444">
        <f t="shared" ca="1" si="194"/>
        <v>-7880605984761911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-7880605984761911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-32835858269841.297</v>
      </c>
      <c r="L5837" s="444">
        <f t="shared" ca="1" si="194"/>
        <v>-7913441843031752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-7913441843031752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-32972674345965.629</v>
      </c>
      <c r="L5838" s="444">
        <f t="shared" ca="1" si="194"/>
        <v>-7946414517377718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-7946414517377718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-33110060489073.828</v>
      </c>
      <c r="L5839" s="444">
        <f t="shared" ca="1" si="194"/>
        <v>-7979524577866792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-7979524577866792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-33248019074444.961</v>
      </c>
      <c r="L5840" s="444">
        <f t="shared" ca="1" si="194"/>
        <v>-8012772596941237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-8012772596941237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-33386552487255.156</v>
      </c>
      <c r="L5841" s="444">
        <f t="shared" ca="1" si="194"/>
        <v>-8046159149428492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-8046159149428492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-33525663122618.711</v>
      </c>
      <c r="L5842" s="444">
        <f t="shared" ca="1" si="194"/>
        <v>-8079684812551111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-8079684812551111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-33665353385629.633</v>
      </c>
      <c r="L5843" s="444">
        <f t="shared" ca="1" si="194"/>
        <v>-8113350165936741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-8113350165936741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-33805625691403.082</v>
      </c>
      <c r="L5844" s="444">
        <f t="shared" ca="1" si="194"/>
        <v>-8147155791628144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-8147155791628144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-33946482465117.266</v>
      </c>
      <c r="L5845" s="444">
        <f t="shared" ca="1" si="194"/>
        <v>-8181102274093261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-8181102274093261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-34087926142055.254</v>
      </c>
      <c r="L5846" s="444">
        <f t="shared" ca="1" si="194"/>
        <v>-8215190200235316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-8215190200235316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-34229959167647.145</v>
      </c>
      <c r="L5847" s="444">
        <f t="shared" ca="1" si="194"/>
        <v>-8249420159402963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-8249420159402963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-34372583997512.344</v>
      </c>
      <c r="L5848" s="444">
        <f t="shared" ca="1" si="194"/>
        <v>-8283792743400475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-8283792743400475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-34515803097501.973</v>
      </c>
      <c r="L5849" s="444">
        <f t="shared" ca="1" si="194"/>
        <v>-8318308546497977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-8318308546497977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-34659618943741.566</v>
      </c>
      <c r="L5850" s="444">
        <f t="shared" ca="1" si="194"/>
        <v>-8352968165441719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-8352968165441719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-34804034022673.824</v>
      </c>
      <c r="L5851" s="444">
        <f t="shared" ca="1" si="194"/>
        <v>-8387772199464393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-8387772199464393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-34949050831101.637</v>
      </c>
      <c r="L5852" s="444">
        <f t="shared" ca="1" si="194"/>
        <v>-8422721250295495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-8422721250295495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-35094671876231.23</v>
      </c>
      <c r="L5853" s="444">
        <f t="shared" ca="1" si="194"/>
        <v>-8457815922171726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-8457815922171726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-35240899675715.523</v>
      </c>
      <c r="L5854" s="444">
        <f t="shared" ca="1" si="194"/>
        <v>-8493056821847442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-8493056821847442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-35387736757697.68</v>
      </c>
      <c r="L5855" s="444">
        <f t="shared" ca="1" si="194"/>
        <v>-8528444558605140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-8528444558605140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-35535185660854.75</v>
      </c>
      <c r="L5856" s="444">
        <f t="shared" ca="1" si="194"/>
        <v>-8563979744265995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-8563979744265995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-35683248934441.648</v>
      </c>
      <c r="L5857" s="444">
        <f t="shared" ca="1" si="194"/>
        <v>-8599662993200437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-8599662993200437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-35831929138335.156</v>
      </c>
      <c r="L5858" s="444">
        <f t="shared" ca="1" si="194"/>
        <v>-8635494922338772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-8635494922338772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-35981228843078.219</v>
      </c>
      <c r="L5859" s="444">
        <f t="shared" ca="1" si="194"/>
        <v>-8671476151181850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-8671476151181850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-36131150629924.367</v>
      </c>
      <c r="L5860" s="444">
        <f t="shared" ca="1" si="194"/>
        <v>-8707607301811774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-8707607301811774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-36281697090882.391</v>
      </c>
      <c r="L5861" s="444">
        <f t="shared" ca="1" si="194"/>
        <v>-8743888998902656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-8743888998902656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-36432870828761.063</v>
      </c>
      <c r="L5862" s="444">
        <f t="shared" ca="1" si="194"/>
        <v>-8780321869731417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-8780321869731417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-36584674457214.242</v>
      </c>
      <c r="L5863" s="444">
        <f t="shared" ca="1" si="194"/>
        <v>-8816906544188631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-8816906544188631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-36737110600785.969</v>
      </c>
      <c r="L5864" s="444">
        <f t="shared" ca="1" si="194"/>
        <v>-8853643654789417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-8853643654789417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-36890181894955.906</v>
      </c>
      <c r="L5865" s="444">
        <f t="shared" ca="1" si="194"/>
        <v>-8890533836684373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-8890533836684373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-37043890986184.891</v>
      </c>
      <c r="L5866" s="444">
        <f t="shared" ca="1" si="194"/>
        <v>-8927577727670558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-8927577727670558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-37198240531960.656</v>
      </c>
      <c r="L5867" s="444">
        <f t="shared" ca="1" si="194"/>
        <v>-8964775968202519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-8964775968202519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-37353233200843.828</v>
      </c>
      <c r="L5868" s="444">
        <f t="shared" ca="1" si="194"/>
        <v>-9002129201403363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-9002129201403363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-37508871672514.016</v>
      </c>
      <c r="L5869" s="444">
        <f t="shared" ca="1" si="194"/>
        <v>-9039638073075878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-9039638073075878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-37665158637816.156</v>
      </c>
      <c r="L5870" s="444">
        <f t="shared" ca="1" si="194"/>
        <v>-9077303231713694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-9077303231713694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-37822096798807.055</v>
      </c>
      <c r="L5871" s="444">
        <f t="shared" ca="1" si="194"/>
        <v>-9115125328512502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-9115125328512502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-37979688868802.094</v>
      </c>
      <c r="L5872" s="444">
        <f t="shared" ca="1" si="194"/>
        <v>-9153105017381304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-9153105017381304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-38137937572422.102</v>
      </c>
      <c r="L5873" s="444">
        <f t="shared" ref="L5873:L6127" ca="1" si="199">I5873-J5873+K5873</f>
        <v>-9191242954953726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-9191242954953726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-38296845645640.523</v>
      </c>
      <c r="L5874" s="444">
        <f t="shared" ca="1" si="199"/>
        <v>-9229539800599366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-9229539800599366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-38456415835830.688</v>
      </c>
      <c r="L5875" s="444">
        <f t="shared" ca="1" si="199"/>
        <v>-9267996216435196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-9267996216435196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-38616650901813.313</v>
      </c>
      <c r="L5876" s="444">
        <f t="shared" ca="1" si="199"/>
        <v>-9306612867337010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-9306612867337010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-38777553613904.211</v>
      </c>
      <c r="L5877" s="444">
        <f t="shared" ca="1" si="199"/>
        <v>-9345390420950914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-9345390420950914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-38939126753962.141</v>
      </c>
      <c r="L5878" s="444">
        <f t="shared" ca="1" si="199"/>
        <v>-9384329547704876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-9384329547704876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-39101373115436.984</v>
      </c>
      <c r="L5879" s="444">
        <f t="shared" ca="1" si="199"/>
        <v>-9423430920820312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-9423430920820312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-39264295503417.969</v>
      </c>
      <c r="L5880" s="444">
        <f t="shared" ca="1" si="199"/>
        <v>-9462695216323730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-9462695216323730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-39427896734682.211</v>
      </c>
      <c r="L5881" s="444">
        <f t="shared" ca="1" si="199"/>
        <v>-9502123113058412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-9502123113058412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-39592179637743.383</v>
      </c>
      <c r="L5882" s="444">
        <f t="shared" ca="1" si="199"/>
        <v>-9541715292696156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-9541715292696156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-39757147052900.648</v>
      </c>
      <c r="L5883" s="444">
        <f t="shared" ca="1" si="199"/>
        <v>-9581472439749056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-9581472439749056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-39922801832287.734</v>
      </c>
      <c r="L5884" s="444">
        <f t="shared" ca="1" si="199"/>
        <v>-9621395241581344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-9621395241581344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-40089146839922.266</v>
      </c>
      <c r="L5885" s="444">
        <f t="shared" ca="1" si="199"/>
        <v>-9661484388421266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-9661484388421266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-40256184951755.273</v>
      </c>
      <c r="L5886" s="444">
        <f t="shared" ca="1" si="199"/>
        <v>-9701740573373022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-9701740573373022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-40423919055720.922</v>
      </c>
      <c r="L5887" s="444">
        <f t="shared" ca="1" si="199"/>
        <v>-9742164492428742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-9742164492428742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-40592352051786.422</v>
      </c>
      <c r="L5888" s="444">
        <f t="shared" ca="1" si="199"/>
        <v>-9782756844480528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-9782756844480528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-40761486852002.203</v>
      </c>
      <c r="L5889" s="444">
        <f t="shared" ca="1" si="199"/>
        <v>-9823518331332530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-9823518331332530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-40931326380552.211</v>
      </c>
      <c r="L5890" s="444">
        <f t="shared" ca="1" si="199"/>
        <v>-9864449657713082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-9864449657713082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-41101873573804.508</v>
      </c>
      <c r="L5891" s="444">
        <f t="shared" ca="1" si="199"/>
        <v>-9905551531286886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-9905551531286886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-41273131380362.023</v>
      </c>
      <c r="L5892" s="444">
        <f t="shared" ca="1" si="199"/>
        <v>-9946824662667248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-9946824662667248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-41445102761113.531</v>
      </c>
      <c r="L5893" s="444">
        <f t="shared" ca="1" si="199"/>
        <v>-9988269765428362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-9988269765428362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-41617790689284.844</v>
      </c>
      <c r="L5894" s="444">
        <f t="shared" ca="1" si="199"/>
        <v>-1.0029887556117646E+16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-1.0029887556117646E+16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-41791198150490.188</v>
      </c>
      <c r="L5895" s="444">
        <f t="shared" ca="1" si="199"/>
        <v>-1.0071678754268136E+16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-1.0071678754268136E+16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-41965328142783.898</v>
      </c>
      <c r="L5896" s="444">
        <f t="shared" ca="1" si="199"/>
        <v>-1.011364408241092E+16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-1.011364408241092E+16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-42140183676712.164</v>
      </c>
      <c r="L5897" s="444">
        <f t="shared" ca="1" si="199"/>
        <v>-1.0155784266087632E+16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-1.0155784266087632E+16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-42315767775365.133</v>
      </c>
      <c r="L5898" s="444">
        <f t="shared" ca="1" si="199"/>
        <v>-1.0198100033862998E+16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-1.0198100033862998E+16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-42492083474429.156</v>
      </c>
      <c r="L5899" s="444">
        <f t="shared" ca="1" si="199"/>
        <v>-1.0240592117337428E+16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-1.0240592117337428E+16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-42669133822239.281</v>
      </c>
      <c r="L5900" s="444">
        <f t="shared" ca="1" si="199"/>
        <v>-1.0283261251159668E+16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-1.0283261251159668E+16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-42846921879831.953</v>
      </c>
      <c r="L5901" s="444">
        <f t="shared" ca="1" si="199"/>
        <v>-1.03261081730395E+16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-1.03261081730395E+16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-43025450720997.914</v>
      </c>
      <c r="L5902" s="444">
        <f t="shared" ca="1" si="199"/>
        <v>-1.0369133623760498E+16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-1.0369133623760498E+16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-43204723432335.406</v>
      </c>
      <c r="L5903" s="444">
        <f t="shared" ca="1" si="199"/>
        <v>-1.0412338347192834E+16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-1.0412338347192834E+16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-43384743113303.477</v>
      </c>
      <c r="L5904" s="444">
        <f t="shared" ca="1" si="199"/>
        <v>-1.0455723090306138E+16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-1.0455723090306138E+16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-43565512876275.578</v>
      </c>
      <c r="L5905" s="444">
        <f t="shared" ca="1" si="199"/>
        <v>-1.0499288603182414E+16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-1.0499288603182414E+16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-43747035846593.391</v>
      </c>
      <c r="L5906" s="444">
        <f t="shared" ca="1" si="199"/>
        <v>-1.0543035639029008E+16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-1.0543035639029008E+16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-43929315162620.867</v>
      </c>
      <c r="L5907" s="444">
        <f t="shared" ca="1" si="199"/>
        <v>-1.0586964954191628E+16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-1.0586964954191628E+16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-44112353975798.453</v>
      </c>
      <c r="L5908" s="444">
        <f t="shared" ca="1" si="199"/>
        <v>-1.0631077308167426E+16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-1.0631077308167426E+16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-44296155450697.609</v>
      </c>
      <c r="L5909" s="444">
        <f t="shared" ca="1" si="199"/>
        <v>-1.0675373463618124E+16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-1.0675373463618124E+16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-44480722765075.516</v>
      </c>
      <c r="L5910" s="444">
        <f t="shared" ca="1" si="199"/>
        <v>-1.07198541863832E+16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-1.07198541863832E+16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-44666059109930</v>
      </c>
      <c r="L5911" s="444">
        <f t="shared" ca="1" si="199"/>
        <v>-1.076452024549313E+16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-1.076452024549313E+16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-44852167689554.711</v>
      </c>
      <c r="L5912" s="444">
        <f t="shared" ca="1" si="199"/>
        <v>-1.0809372413182684E+16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-1.0809372413182684E+16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-45039051721594.516</v>
      </c>
      <c r="L5913" s="444">
        <f t="shared" ca="1" si="199"/>
        <v>-1.0854411464904278E+16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-1.0854411464904278E+16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-45226714437101.156</v>
      </c>
      <c r="L5914" s="444">
        <f t="shared" ca="1" si="199"/>
        <v>-1.089963817934138E+16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-1.089963817934138E+16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-45415159080589.086</v>
      </c>
      <c r="L5915" s="444">
        <f t="shared" ca="1" si="199"/>
        <v>-1.094505333842197E+16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-1.094505333842197E+16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-45604388910091.539</v>
      </c>
      <c r="L5916" s="444">
        <f t="shared" ca="1" si="199"/>
        <v>-1.0990657727332062E+16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-1.0990657727332062E+16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-45794407197216.922</v>
      </c>
      <c r="L5917" s="444">
        <f t="shared" ca="1" si="199"/>
        <v>-1.1036452134529278E+16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-1.1036452134529278E+16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-45985217227205.328</v>
      </c>
      <c r="L5918" s="444">
        <f t="shared" ca="1" si="199"/>
        <v>-1.1082437351756484E+16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-1.1082437351756484E+16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-46176822298985.352</v>
      </c>
      <c r="L5919" s="444">
        <f t="shared" ca="1" si="199"/>
        <v>-1.112861417405547E+16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-1.112861417405547E+16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-46369225725231.125</v>
      </c>
      <c r="L5920" s="444">
        <f t="shared" ca="1" si="199"/>
        <v>-1.1174983399780702E+16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-1.1174983399780702E+16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-46562430832419.594</v>
      </c>
      <c r="L5921" s="444">
        <f t="shared" ca="1" si="199"/>
        <v>-1.1221545830613122E+16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-1.1221545830613122E+16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-46756440960888.008</v>
      </c>
      <c r="L5922" s="444">
        <f t="shared" ca="1" si="199"/>
        <v>-1.126830227157401E+16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-1.126830227157401E+16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-46951259464891.711</v>
      </c>
      <c r="L5923" s="444">
        <f t="shared" ca="1" si="199"/>
        <v>-1.1315253531038902E+16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-1.1315253531038902E+16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-47146889712662.094</v>
      </c>
      <c r="L5924" s="444">
        <f t="shared" ca="1" si="199"/>
        <v>-1.1362400420751564E+16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-1.1362400420751564E+16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-47343335086464.852</v>
      </c>
      <c r="L5925" s="444">
        <f t="shared" ca="1" si="199"/>
        <v>-1.1409743755838028E+16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-1.1409743755838028E+16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-47540598982658.453</v>
      </c>
      <c r="L5926" s="444">
        <f t="shared" ca="1" si="199"/>
        <v>-1.1457284354820686E+16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-1.1457284354820686E+16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-47738684811752.859</v>
      </c>
      <c r="L5927" s="444">
        <f t="shared" ca="1" si="199"/>
        <v>-1.1505023039632438E+16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-1.1505023039632438E+16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-47937595998468.492</v>
      </c>
      <c r="L5928" s="444">
        <f t="shared" ca="1" si="199"/>
        <v>-1.1552960635630906E+16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-1.1552960635630906E+16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-48137335981795.438</v>
      </c>
      <c r="L5929" s="444">
        <f t="shared" ca="1" si="199"/>
        <v>-1.1601097971612702E+16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-1.1601097971612702E+16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-48337908215052.922</v>
      </c>
      <c r="L5930" s="444">
        <f t="shared" ca="1" si="199"/>
        <v>-1.1649435879827754E+16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-1.1649435879827754E+16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-48539316165948.977</v>
      </c>
      <c r="L5931" s="444">
        <f t="shared" ca="1" si="199"/>
        <v>-1.1697975195993702E+16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-1.1697975195993702E+16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-48741563316640.422</v>
      </c>
      <c r="L5932" s="444">
        <f t="shared" ca="1" si="199"/>
        <v>-1.1746716759310342E+16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-1.1746716759310342E+16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-48944653163793.094</v>
      </c>
      <c r="L5933" s="444">
        <f t="shared" ca="1" si="199"/>
        <v>-1.1795661412474136E+16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-1.1795661412474136E+16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-49148589218642.234</v>
      </c>
      <c r="L5934" s="444">
        <f t="shared" ca="1" si="199"/>
        <v>-1.1844810001692778E+16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-1.1844810001692778E+16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-49353375007053.242</v>
      </c>
      <c r="L5935" s="444">
        <f t="shared" ca="1" si="199"/>
        <v>-1.1894163376699832E+16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-1.1894163376699832E+16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-49559014069582.633</v>
      </c>
      <c r="L5936" s="444">
        <f t="shared" ca="1" si="199"/>
        <v>-1.1943722390769414E+16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-1.1943722390769414E+16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-49765509961539.227</v>
      </c>
      <c r="L5937" s="444">
        <f t="shared" ca="1" si="199"/>
        <v>-1.1993487900730954E+16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-1.1993487900730954E+16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-49972866253045.641</v>
      </c>
      <c r="L5938" s="444">
        <f t="shared" ca="1" si="199"/>
        <v>-1.2043460766984E+16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-1.2043460766984E+16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-50181086529100</v>
      </c>
      <c r="L5939" s="444">
        <f t="shared" ca="1" si="199"/>
        <v>-1.20936418535131E+16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-1.20936418535131E+16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-50390174389637.914</v>
      </c>
      <c r="L5940" s="444">
        <f t="shared" ca="1" si="199"/>
        <v>-1.2144032027902738E+16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-1.2144032027902738E+16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-50600133449594.742</v>
      </c>
      <c r="L5941" s="444">
        <f t="shared" ca="1" si="199"/>
        <v>-1.2194632161352332E+16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-1.2194632161352332E+16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-50810967338968.047</v>
      </c>
      <c r="L5942" s="444">
        <f t="shared" ca="1" si="199"/>
        <v>-1.22454431286913E+16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-1.22454431286913E+16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-51022679702880.414</v>
      </c>
      <c r="L5943" s="444">
        <f t="shared" ca="1" si="199"/>
        <v>-1.229646580839418E+16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-1.229646580839418E+16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-51235274201642.414</v>
      </c>
      <c r="L5944" s="444">
        <f t="shared" ca="1" si="199"/>
        <v>-1.2347701082595822E+16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-1.2347701082595822E+16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-51448754510815.922</v>
      </c>
      <c r="L5945" s="444">
        <f t="shared" ca="1" si="199"/>
        <v>-1.2399149837106638E+16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-1.2399149837106638E+16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-51663124321277.656</v>
      </c>
      <c r="L5946" s="444">
        <f t="shared" ca="1" si="199"/>
        <v>-1.2450812961427916E+16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-1.2450812961427916E+16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-51878387339282.984</v>
      </c>
      <c r="L5947" s="444">
        <f t="shared" ca="1" si="199"/>
        <v>-1.2502691348767198E+16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-1.2502691348767198E+16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-52094547286529.992</v>
      </c>
      <c r="L5948" s="444">
        <f t="shared" ca="1" si="199"/>
        <v>-1.2554785896053728E+16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-1.2554785896053728E+16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-52311607900223.867</v>
      </c>
      <c r="L5949" s="444">
        <f t="shared" ca="1" si="199"/>
        <v>-1.2607097503953952E+16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-1.2607097503953952E+16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-52529572933141.469</v>
      </c>
      <c r="L5950" s="444">
        <f t="shared" ca="1" si="199"/>
        <v>-1.2659627076887094E+16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-1.2659627076887094E+16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-52748446153696.227</v>
      </c>
      <c r="L5951" s="444">
        <f t="shared" ca="1" si="199"/>
        <v>-1.271237552304079E+16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-1.271237552304079E+16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-52968231346003.289</v>
      </c>
      <c r="L5952" s="444">
        <f t="shared" ca="1" si="199"/>
        <v>-1.2765343754386794E+16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-1.2765343754386794E+16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-53188932309944.977</v>
      </c>
      <c r="L5953" s="444">
        <f t="shared" ca="1" si="199"/>
        <v>-1.2818532686696738E+16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-1.2818532686696738E+16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-53410552861236.406</v>
      </c>
      <c r="L5954" s="444">
        <f t="shared" ca="1" si="199"/>
        <v>-1.2871943239557974E+16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-1.2871943239557974E+16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-53633096831491.555</v>
      </c>
      <c r="L5955" s="444">
        <f t="shared" ca="1" si="199"/>
        <v>-1.2925576336389466E+16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-1.2925576336389466E+16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-53856568068289.438</v>
      </c>
      <c r="L5956" s="444">
        <f t="shared" ca="1" si="199"/>
        <v>-1.2979432904457756E+16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-1.2979432904457756E+16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-54080970435240.648</v>
      </c>
      <c r="L5957" s="444">
        <f t="shared" ca="1" si="199"/>
        <v>-1.3033513874892996E+16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-1.3033513874892996E+16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-54306307812054.148</v>
      </c>
      <c r="L5958" s="444">
        <f t="shared" ca="1" si="199"/>
        <v>-1.308782018270505E+16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-1.308782018270505E+16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-54532584094604.375</v>
      </c>
      <c r="L5959" s="444">
        <f t="shared" ca="1" si="199"/>
        <v>-1.3142352766799654E+16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-1.3142352766799654E+16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-54759803194998.555</v>
      </c>
      <c r="L5960" s="444">
        <f t="shared" ca="1" si="199"/>
        <v>-1.3197112569994652E+16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-1.3197112569994652E+16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-54987969041644.383</v>
      </c>
      <c r="L5961" s="444">
        <f t="shared" ca="1" si="199"/>
        <v>-1.3252100539036296E+16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-1.3252100539036296E+16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-55217085579317.898</v>
      </c>
      <c r="L5962" s="444">
        <f t="shared" ca="1" si="199"/>
        <v>-1.3307317624615614E+16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-1.3307317624615614E+16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-55447156769231.727</v>
      </c>
      <c r="L5963" s="444">
        <f t="shared" ca="1" si="199"/>
        <v>-1.3362764781384846E+16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-1.3362764781384846E+16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-55678186589103.523</v>
      </c>
      <c r="L5964" s="444">
        <f t="shared" ca="1" si="199"/>
        <v>-1.341844296797395E+16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-1.341844296797395E+16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-55910179033224.789</v>
      </c>
      <c r="L5965" s="444">
        <f t="shared" ca="1" si="199"/>
        <v>-1.3474353147007174E+16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-1.3474353147007174E+16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-56143138112529.891</v>
      </c>
      <c r="L5966" s="444">
        <f t="shared" ca="1" si="199"/>
        <v>-1.3530496285119704E+16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-1.3530496285119704E+16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-56377067854665.43</v>
      </c>
      <c r="L5967" s="444">
        <f t="shared" ca="1" si="199"/>
        <v>-1.358687335297437E+16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-1.358687335297437E+16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-56611972304059.875</v>
      </c>
      <c r="L5968" s="444">
        <f t="shared" ca="1" si="199"/>
        <v>-1.364348532527843E+16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-1.364348532527843E+16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-56847855521993.461</v>
      </c>
      <c r="L5969" s="444">
        <f t="shared" ca="1" si="199"/>
        <v>-1.3700333180800424E+16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-1.3700333180800424E+16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-57084721586668.43</v>
      </c>
      <c r="L5970" s="444">
        <f t="shared" ca="1" si="199"/>
        <v>-1.3757417902387092E+16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-1.3757417902387092E+16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-57322574593279.547</v>
      </c>
      <c r="L5971" s="444">
        <f t="shared" ca="1" si="199"/>
        <v>-1.3814740476980372E+16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-1.3814740476980372E+16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-57561418654084.883</v>
      </c>
      <c r="L5972" s="444">
        <f t="shared" ca="1" si="199"/>
        <v>-1.3872301895634456E+16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-1.3872301895634456E+16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-57801257898476.898</v>
      </c>
      <c r="L5973" s="444">
        <f t="shared" ca="1" si="199"/>
        <v>-1.3930103153532932E+16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-1.3930103153532932E+16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-58042096473053.883</v>
      </c>
      <c r="L5974" s="444">
        <f t="shared" ca="1" si="199"/>
        <v>-1.3988145250005986E+16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-1.3988145250005986E+16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-58283938541691.609</v>
      </c>
      <c r="L5975" s="444">
        <f t="shared" ca="1" si="199"/>
        <v>-1.4046429188547678E+16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-1.4046429188547678E+16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-58526788285615.32</v>
      </c>
      <c r="L5976" s="444">
        <f t="shared" ca="1" si="199"/>
        <v>-1.4104955976833294E+16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-1.4104955976833294E+16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-58770649903472.063</v>
      </c>
      <c r="L5977" s="444">
        <f t="shared" ca="1" si="199"/>
        <v>-1.4163726626736766E+16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-1.4163726626736766E+16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-59015527611403.188</v>
      </c>
      <c r="L5978" s="444">
        <f t="shared" ca="1" si="199"/>
        <v>-1.422274215434817E+16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-1.422274215434817E+16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-59261425643117.383</v>
      </c>
      <c r="L5979" s="444">
        <f t="shared" ca="1" si="199"/>
        <v>-1.4282003579991288E+16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-1.4282003579991288E+16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-59508348249963.688</v>
      </c>
      <c r="L5980" s="444">
        <f t="shared" ca="1" si="199"/>
        <v>-1.4341511928241252E+16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-1.4341511928241252E+16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-59756299701005.219</v>
      </c>
      <c r="L5981" s="444">
        <f t="shared" ca="1" si="199"/>
        <v>-1.4401268227942258E+16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-1.4401268227942258E+16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-60005284283092.742</v>
      </c>
      <c r="L5982" s="444">
        <f t="shared" ca="1" si="199"/>
        <v>-1.446127351222535E+16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-1.446127351222535E+16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-60255306300938.945</v>
      </c>
      <c r="L5983" s="444">
        <f t="shared" ca="1" si="199"/>
        <v>-1.4521528818526288E+16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-1.4521528818526288E+16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-60506370077192.867</v>
      </c>
      <c r="L5984" s="444">
        <f t="shared" ca="1" si="199"/>
        <v>-1.458203518860348E+16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-1.458203518860348E+16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-60758479952514.5</v>
      </c>
      <c r="L5985" s="444">
        <f t="shared" ca="1" si="199"/>
        <v>-1.4642793668555994E+16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-1.4642793668555994E+16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-61011640285649.977</v>
      </c>
      <c r="L5986" s="444">
        <f t="shared" ca="1" si="199"/>
        <v>-1.4703805308841644E+16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-1.4703805308841644E+16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-61265855453506.859</v>
      </c>
      <c r="L5987" s="444">
        <f t="shared" ca="1" si="199"/>
        <v>-1.476507116429515E+16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-1.476507116429515E+16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-61521129851229.789</v>
      </c>
      <c r="L5988" s="444">
        <f t="shared" ca="1" si="199"/>
        <v>-1.482659229414638E+16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-1.482659229414638E+16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-61777467892276.57</v>
      </c>
      <c r="L5989" s="444">
        <f t="shared" ca="1" si="199"/>
        <v>-1.4888369762038656E+16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-1.4888369762038656E+16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-62034874008494.391</v>
      </c>
      <c r="L5990" s="444">
        <f t="shared" ca="1" si="199"/>
        <v>-1.495040463604715E+16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-1.495040463604715E+16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-62293352650196.469</v>
      </c>
      <c r="L5991" s="444">
        <f t="shared" ca="1" si="199"/>
        <v>-1.5012697988697346E+16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-1.5012697988697346E+16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-62552908286238.938</v>
      </c>
      <c r="L5992" s="444">
        <f t="shared" ca="1" si="199"/>
        <v>-1.5075250896983584E+16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-1.5075250896983584E+16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-62813545404098.266</v>
      </c>
      <c r="L5993" s="444">
        <f t="shared" ca="1" si="199"/>
        <v>-1.5138064442387682E+16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-1.5138064442387682E+16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-63075268509948.672</v>
      </c>
      <c r="L5994" s="444">
        <f t="shared" ca="1" si="199"/>
        <v>-1.520113971089763E+16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-1.520113971089763E+16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-63338082128740.125</v>
      </c>
      <c r="L5995" s="444">
        <f t="shared" ca="1" si="199"/>
        <v>-1.526447779302637E+16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-1.526447779302637E+16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-63601990804276.539</v>
      </c>
      <c r="L5996" s="444">
        <f t="shared" ca="1" si="199"/>
        <v>-1.5328079783830646E+16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-1.5328079783830646E+16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-63866999099294.367</v>
      </c>
      <c r="L5997" s="444">
        <f t="shared" ca="1" si="199"/>
        <v>-1.539194678292994E+16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-1.539194678292994E+16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-64133111595541.414</v>
      </c>
      <c r="L5998" s="444">
        <f t="shared" ca="1" si="199"/>
        <v>-1.5456079894525482E+16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-1.5456079894525482E+16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-64400332893856.172</v>
      </c>
      <c r="L5999" s="444">
        <f t="shared" ca="1" si="199"/>
        <v>-1.5520480227419338E+16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-1.5520480227419338E+16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-64668667614247.242</v>
      </c>
      <c r="L6000" s="444">
        <f t="shared" ca="1" si="199"/>
        <v>-1.5585148895033586E+16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-1.5585148895033586E+16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-64938120395973.273</v>
      </c>
      <c r="L6001" s="444">
        <f t="shared" ca="1" si="199"/>
        <v>-1.565008701542956E+16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-1.565008701542956E+16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-65208695897623.164</v>
      </c>
      <c r="L6002" s="444">
        <f t="shared" ca="1" si="199"/>
        <v>-1.5715295711327184E+16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-1.5715295711327184E+16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-65480398797196.609</v>
      </c>
      <c r="L6003" s="444">
        <f t="shared" ca="1" si="199"/>
        <v>-1.578077611012438E+16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-1.578077611012438E+16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-65753233792184.922</v>
      </c>
      <c r="L6004" s="444">
        <f t="shared" ca="1" si="199"/>
        <v>-1.5846529343916564E+16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-1.5846529343916564E+16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-66027205599652.352</v>
      </c>
      <c r="L6005" s="444">
        <f t="shared" ca="1" si="199"/>
        <v>-1.5912556549516216E+16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-1.5912556549516216E+16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-66302318956317.57</v>
      </c>
      <c r="L6006" s="444">
        <f t="shared" ca="1" si="199"/>
        <v>-1.5978858868472534E+16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-1.5978858868472534E+16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-66578578618635.563</v>
      </c>
      <c r="L6007" s="444">
        <f t="shared" ca="1" si="199"/>
        <v>-1.604543744709117E+16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-1.604543744709117E+16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-66855989362879.875</v>
      </c>
      <c r="L6008" s="444">
        <f t="shared" ca="1" si="199"/>
        <v>-1.611229343645405E+16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-1.611229343645405E+16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-67134555985225.219</v>
      </c>
      <c r="L6009" s="444">
        <f t="shared" ca="1" si="199"/>
        <v>-1.6179427992439276E+16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-1.6179427992439276E+16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-67414283301830.313</v>
      </c>
      <c r="L6010" s="444">
        <f t="shared" ca="1" si="199"/>
        <v>-1.6246842275741106E+16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-1.6246842275741106E+16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-67695176148921.273</v>
      </c>
      <c r="L6011" s="444">
        <f t="shared" ca="1" si="199"/>
        <v>-1.6314537451890028E+16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-1.6314537451890028E+16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-67977239382875.117</v>
      </c>
      <c r="L6012" s="444">
        <f t="shared" ca="1" si="199"/>
        <v>-1.6382514691272904E+16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-1.6382514691272904E+16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-68260477880303.766</v>
      </c>
      <c r="L6013" s="444">
        <f t="shared" ca="1" si="199"/>
        <v>-1.6450775169153208E+16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-1.6450775169153208E+16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-68544896538138.359</v>
      </c>
      <c r="L6014" s="444">
        <f t="shared" ca="1" si="199"/>
        <v>-1.6519320065691346E+16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-1.6519320065691346E+16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-68830500273713.938</v>
      </c>
      <c r="L6015" s="444">
        <f t="shared" ca="1" si="199"/>
        <v>-1.658815056596506E+16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-1.658815056596506E+16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-69117294024854.414</v>
      </c>
      <c r="L6016" s="444">
        <f t="shared" ca="1" si="199"/>
        <v>-1.6657267859989914E+16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-1.6657267859989914E+16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-69405282749957.977</v>
      </c>
      <c r="L6017" s="444">
        <f t="shared" ca="1" si="199"/>
        <v>-1.6726673142739872E+16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-1.6726673142739872E+16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-69694471428082.797</v>
      </c>
      <c r="L6018" s="444">
        <f t="shared" ca="1" si="199"/>
        <v>-1.6796367614167954E+16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-1.6796367614167954E+16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-69984865059033.141</v>
      </c>
      <c r="L6019" s="444">
        <f t="shared" ca="1" si="199"/>
        <v>-1.6866352479226988E+16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-1.6866352479226988E+16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-70276468663445.781</v>
      </c>
      <c r="L6020" s="444">
        <f t="shared" ca="1" si="199"/>
        <v>-1.6936628947890434E+16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-1.6936628947890434E+16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-70569287282876.813</v>
      </c>
      <c r="L6021" s="444">
        <f t="shared" ca="1" si="199"/>
        <v>-1.700719823517331E+16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-1.700719823517331E+16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-70863325979888.781</v>
      </c>
      <c r="L6022" s="444">
        <f t="shared" ca="1" si="199"/>
        <v>-1.7078061561153198E+16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-1.7078061561153198E+16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-71158589838138.328</v>
      </c>
      <c r="L6023" s="444">
        <f t="shared" ca="1" si="199"/>
        <v>-1.7149220150991336E+16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-1.7149220150991336E+16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-71455083962463.906</v>
      </c>
      <c r="L6024" s="444">
        <f t="shared" ca="1" si="199"/>
        <v>-1.72206752349538E+16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-1.72206752349538E+16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-71752813478974.172</v>
      </c>
      <c r="L6025" s="444">
        <f t="shared" ca="1" si="199"/>
        <v>-1.7292428048432774E+16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-1.7292428048432774E+16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-72051783535136.563</v>
      </c>
      <c r="L6026" s="444">
        <f t="shared" ca="1" si="199"/>
        <v>-1.736447983196791E+16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-1.736447983196791E+16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-72351999299866.297</v>
      </c>
      <c r="L6027" s="444">
        <f t="shared" ca="1" si="199"/>
        <v>-1.7436831831267776E+16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-1.7436831831267776E+16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-72653465963615.734</v>
      </c>
      <c r="L6028" s="444">
        <f t="shared" ca="1" si="199"/>
        <v>-1.7509485297231392E+16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-1.7509485297231392E+16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-72956188738464.125</v>
      </c>
      <c r="L6029" s="444">
        <f t="shared" ca="1" si="199"/>
        <v>-1.7582441485969856E+16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-1.7582441485969856E+16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-73260172858207.734</v>
      </c>
      <c r="L6030" s="444">
        <f t="shared" ca="1" si="199"/>
        <v>-1.7655701658828064E+16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-1.7655701658828064E+16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-73565423578450.25</v>
      </c>
      <c r="L6031" s="444">
        <f t="shared" ca="1" si="199"/>
        <v>-1.7729267082406514E+16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-1.7729267082406514E+16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-73871946176693.813</v>
      </c>
      <c r="L6032" s="444">
        <f t="shared" ca="1" si="199"/>
        <v>-1.7803139028583208E+16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-1.7803139028583208E+16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-74179745952430.031</v>
      </c>
      <c r="L6033" s="444">
        <f t="shared" ca="1" si="199"/>
        <v>-1.7877318774535638E+16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-1.7877318774535638E+16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-74488828227231.828</v>
      </c>
      <c r="L6034" s="444">
        <f t="shared" ca="1" si="199"/>
        <v>-1.795180760276287E+16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-1.795180760276287E+16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-74799198344845.297</v>
      </c>
      <c r="L6035" s="444">
        <f t="shared" ca="1" si="199"/>
        <v>-1.8026606801107716E+16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-1.8026606801107716E+16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-75110861671282.156</v>
      </c>
      <c r="L6036" s="444">
        <f t="shared" ca="1" si="199"/>
        <v>-1.8101717662779E+16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-1.8101717662779E+16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-75423823594912.5</v>
      </c>
      <c r="L6037" s="444">
        <f t="shared" ca="1" si="199"/>
        <v>-1.8177141486373912E+16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-1.8177141486373912E+16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-75738089526557.969</v>
      </c>
      <c r="L6038" s="444">
        <f t="shared" ca="1" si="199"/>
        <v>-1.8252879575900468E+16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-1.8252879575900468E+16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-76053664899585.281</v>
      </c>
      <c r="L6039" s="444">
        <f t="shared" ca="1" si="199"/>
        <v>-1.8328933240800052E+16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-1.8328933240800052E+16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-76370555170000.219</v>
      </c>
      <c r="L6040" s="444">
        <f t="shared" ca="1" si="199"/>
        <v>-1.8405303795970052E+16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-1.8405303795970052E+16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-76688765816541.875</v>
      </c>
      <c r="L6041" s="444">
        <f t="shared" ca="1" si="199"/>
        <v>-1.8481992561786592E+16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-1.8481992561786592E+16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-77008302340777.469</v>
      </c>
      <c r="L6042" s="444">
        <f t="shared" ca="1" si="199"/>
        <v>-1.8559000864127368E+16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-1.8559000864127368E+16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-77329170267197.359</v>
      </c>
      <c r="L6043" s="444">
        <f t="shared" ca="1" si="199"/>
        <v>-1.8636330034394564E+16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-1.8636330034394564E+16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-77651375143310.688</v>
      </c>
      <c r="L6044" s="444">
        <f t="shared" ca="1" si="199"/>
        <v>-1.8713981409537876E+16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-1.8713981409537876E+16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-77974922539741.156</v>
      </c>
      <c r="L6045" s="444">
        <f t="shared" ca="1" si="199"/>
        <v>-1.8791956332077616E+16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-1.8791956332077616E+16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-78299818050323.406</v>
      </c>
      <c r="L6046" s="444">
        <f t="shared" ca="1" si="199"/>
        <v>-1.887025615012794E+16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-1.887025615012794E+16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-78626067292199.75</v>
      </c>
      <c r="L6047" s="444">
        <f t="shared" ca="1" si="199"/>
        <v>-1.894888221742014E+16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-1.894888221742014E+16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-78953675905917.25</v>
      </c>
      <c r="L6048" s="444">
        <f t="shared" ca="1" si="199"/>
        <v>-1.9027835893326056E+16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-1.9027835893326056E+16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-79282649555525.234</v>
      </c>
      <c r="L6049" s="444">
        <f t="shared" ca="1" si="199"/>
        <v>-1.910711854288158E+16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-1.910711854288158E+16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-79612993928673.25</v>
      </c>
      <c r="L6050" s="444">
        <f t="shared" ca="1" si="199"/>
        <v>-1.9186731536810252E+16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-1.9186731536810252E+16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-79944714736709.375</v>
      </c>
      <c r="L6051" s="444">
        <f t="shared" ca="1" si="199"/>
        <v>-1.926667625154696E+16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-1.926667625154696E+16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-80277817714779</v>
      </c>
      <c r="L6052" s="444">
        <f t="shared" ca="1" si="199"/>
        <v>-1.934695406926174E+16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-1.934695406926174E+16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-80612308621923.922</v>
      </c>
      <c r="L6053" s="444">
        <f t="shared" ca="1" si="199"/>
        <v>-1.9427566377883664E+16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-1.9427566377883664E+16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-80948193241181.938</v>
      </c>
      <c r="L6054" s="444">
        <f t="shared" ca="1" si="199"/>
        <v>-1.9508514571124844E+16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-1.9508514571124844E+16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-81285477379686.844</v>
      </c>
      <c r="L6055" s="444">
        <f t="shared" ca="1" si="199"/>
        <v>-1.9589800048504532E+16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-1.9589800048504532E+16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-81624166868768.875</v>
      </c>
      <c r="L6056" s="444">
        <f t="shared" ca="1" si="199"/>
        <v>-1.96714242153733E+16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-1.96714242153733E+16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-81964267564055.422</v>
      </c>
      <c r="L6057" s="444">
        <f t="shared" ca="1" si="199"/>
        <v>-1.9753388482937356E+16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-1.9753388482937356E+16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-82305785345572.313</v>
      </c>
      <c r="L6058" s="444">
        <f t="shared" ca="1" si="199"/>
        <v>-1.9835694268282928E+16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-1.9835694268282928E+16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-82648726117845.531</v>
      </c>
      <c r="L6059" s="444">
        <f t="shared" ca="1" si="199"/>
        <v>-1.9918342994400772E+16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-1.9918342994400772E+16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-82993095810003.219</v>
      </c>
      <c r="L6060" s="444">
        <f t="shared" ca="1" si="199"/>
        <v>-2.0001336090210776E+16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-2.0001336090210776E+16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-83338900375878.234</v>
      </c>
      <c r="L6061" s="444">
        <f t="shared" ca="1" si="199"/>
        <v>-2.0084674990586656E+16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-2.0084674990586656E+16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-83686145794111.063</v>
      </c>
      <c r="L6062" s="444">
        <f t="shared" ca="1" si="199"/>
        <v>-2.0168361136380768E+16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-2.0168361136380768E+16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-84034838068253.203</v>
      </c>
      <c r="L6063" s="444">
        <f t="shared" ca="1" si="199"/>
        <v>-2.025239597444902E+16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-2.025239597444902E+16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-84384983226870.922</v>
      </c>
      <c r="L6064" s="444">
        <f t="shared" ca="1" si="199"/>
        <v>-2.0336780957675892E+16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-2.0336780957675892E+16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-84736587323649.547</v>
      </c>
      <c r="L6065" s="444">
        <f t="shared" ca="1" si="199"/>
        <v>-2.042151754499954E+16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-2.042151754499954E+16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-85089656437498.078</v>
      </c>
      <c r="L6066" s="444">
        <f t="shared" ca="1" si="199"/>
        <v>-2.050660720143704E+16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-2.050660720143704E+16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-85444196672654.328</v>
      </c>
      <c r="L6067" s="444">
        <f t="shared" ca="1" si="199"/>
        <v>-2.0592051398109696E+16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-2.0592051398109696E+16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-85800214158790.406</v>
      </c>
      <c r="L6068" s="444">
        <f t="shared" ca="1" si="199"/>
        <v>-2.0677851612268488E+16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-2.0677851612268488E+16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-86157715051118.703</v>
      </c>
      <c r="L6069" s="444">
        <f t="shared" ca="1" si="199"/>
        <v>-2.0764009327319608E+16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-2.0764009327319608E+16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-86516705530498.359</v>
      </c>
      <c r="L6070" s="444">
        <f t="shared" ca="1" si="199"/>
        <v>-2.0850526032850108E+16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-2.0850526032850108E+16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-86877191803542.109</v>
      </c>
      <c r="L6071" s="444">
        <f t="shared" ca="1" si="199"/>
        <v>-2.0937403224653652E+16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-2.0937403224653652E+16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-87239180102723.547</v>
      </c>
      <c r="L6072" s="444">
        <f t="shared" ca="1" si="199"/>
        <v>-2.1024642404756376E+16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-2.1024642404756376E+16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-87602676686484.906</v>
      </c>
      <c r="L6073" s="444">
        <f t="shared" ca="1" si="199"/>
        <v>-2.111224508144286E+16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-2.111224508144286E+16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-87967687839345.25</v>
      </c>
      <c r="L6074" s="444">
        <f t="shared" ca="1" si="199"/>
        <v>-2.1200212769282204E+16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-2.1200212769282204E+16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-88334219872009.188</v>
      </c>
      <c r="L6075" s="444">
        <f t="shared" ca="1" si="199"/>
        <v>-2.1288546989154212E+16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-2.1288546989154212E+16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-88702279121475.875</v>
      </c>
      <c r="L6076" s="444">
        <f t="shared" ca="1" si="199"/>
        <v>-2.1377249268275688E+16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-2.1377249268275688E+16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-89071871951148.703</v>
      </c>
      <c r="L6077" s="444">
        <f t="shared" ca="1" si="199"/>
        <v>-2.1466321140226836E+16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-2.1466321140226836E+16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-89443004750945.156</v>
      </c>
      <c r="L6078" s="444">
        <f t="shared" ca="1" si="199"/>
        <v>-2.155576414497778E+16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-2.155576414497778E+16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-89815683937407.422</v>
      </c>
      <c r="L6079" s="444">
        <f t="shared" ca="1" si="199"/>
        <v>-2.1645579828915188E+16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-2.1645579828915188E+16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-90189915953813.281</v>
      </c>
      <c r="L6080" s="444">
        <f t="shared" ca="1" si="199"/>
        <v>-2.1735769744869E+16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-2.1735769744869E+16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-90565707270287.5</v>
      </c>
      <c r="L6081" s="444">
        <f t="shared" ca="1" si="199"/>
        <v>-2.1826335452139288E+16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-2.1826335452139288E+16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-90943064383913.703</v>
      </c>
      <c r="L6082" s="444">
        <f t="shared" ca="1" si="199"/>
        <v>-2.19172785165232E+16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-2.19172785165232E+16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-91321993818846.672</v>
      </c>
      <c r="L6083" s="444">
        <f t="shared" ca="1" si="199"/>
        <v>-2.2008600510342048E+16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-2.2008600510342048E+16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-91702502126425.203</v>
      </c>
      <c r="L6084" s="444">
        <f t="shared" ca="1" si="199"/>
        <v>-2.2100303012468472E+16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-2.2100303012468472E+16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-92084595885285.297</v>
      </c>
      <c r="L6085" s="444">
        <f t="shared" ca="1" si="199"/>
        <v>-2.2192387608353756E+16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-2.2192387608353756E+16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-92468281701473.984</v>
      </c>
      <c r="L6086" s="444">
        <f t="shared" ca="1" si="199"/>
        <v>-2.2284855890055228E+16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-2.2284855890055228E+16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-92853566208563.453</v>
      </c>
      <c r="L6087" s="444">
        <f t="shared" ca="1" si="199"/>
        <v>-2.2377709456263792E+16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-2.2377709456263792E+16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-93240456067765.797</v>
      </c>
      <c r="L6088" s="444">
        <f t="shared" ca="1" si="199"/>
        <v>-2.2470949912331556E+16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-2.2470949912331556E+16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-93628957968048.156</v>
      </c>
      <c r="L6089" s="444">
        <f t="shared" ca="1" si="199"/>
        <v>-2.2564578870299604E+16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-2.2564578870299604E+16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-94019078626248.344</v>
      </c>
      <c r="L6090" s="444">
        <f t="shared" ca="1" si="199"/>
        <v>-2.2658597948925852E+16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-2.2658597948925852E+16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-94410824787191.047</v>
      </c>
      <c r="L6091" s="444">
        <f t="shared" ca="1" si="199"/>
        <v>-2.2753008773713044E+16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-2.2753008773713044E+16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-94804203223804.344</v>
      </c>
      <c r="L6092" s="444">
        <f t="shared" ca="1" si="199"/>
        <v>-2.2847812976936848E+16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-2.2847812976936848E+16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-95199220737236.859</v>
      </c>
      <c r="L6093" s="444">
        <f t="shared" ca="1" si="199"/>
        <v>-2.2943012197674084E+16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-2.2943012197674084E+16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-95595884156975.344</v>
      </c>
      <c r="L6094" s="444">
        <f t="shared" ca="1" si="199"/>
        <v>-2.303860808183106E+16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-2.303860808183106E+16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-95994200340962.75</v>
      </c>
      <c r="L6095" s="444">
        <f t="shared" ca="1" si="199"/>
        <v>-2.3134602282172024E+16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-2.3134602282172024E+16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-96394176175716.766</v>
      </c>
      <c r="L6096" s="444">
        <f t="shared" ca="1" si="199"/>
        <v>-2.323099645834774E+16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-2.323099645834774E+16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-96795818576448.922</v>
      </c>
      <c r="L6097" s="444">
        <f t="shared" ca="1" si="199"/>
        <v>-2.3327792276924188E+16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-2.3327792276924188E+16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-97199134487184.109</v>
      </c>
      <c r="L6098" s="444">
        <f t="shared" ca="1" si="199"/>
        <v>-2.3424991411411372E+16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-2.3424991411411372E+16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-97604130880880.719</v>
      </c>
      <c r="L6099" s="444">
        <f t="shared" ca="1" si="199"/>
        <v>-2.3522595542292252E+16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-2.3522595542292252E+16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-98010814759551.047</v>
      </c>
      <c r="L6100" s="444">
        <f t="shared" ca="1" si="199"/>
        <v>-2.3620606357051804E+16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-2.3620606357051804E+16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-98419193154382.516</v>
      </c>
      <c r="L6101" s="444">
        <f t="shared" ca="1" si="199"/>
        <v>-2.3719025550206188E+16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-2.3719025550206188E+16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-98829273125859.109</v>
      </c>
      <c r="L6102" s="444">
        <f t="shared" ca="1" si="199"/>
        <v>-2.3817854823332048E+16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-2.3817854823332048E+16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-99241061763883.531</v>
      </c>
      <c r="L6103" s="444">
        <f t="shared" ca="1" si="199"/>
        <v>-2.3917095885095932E+16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-2.3917095885095932E+16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-99654566187899.719</v>
      </c>
      <c r="L6104" s="444">
        <f t="shared" ca="1" si="199"/>
        <v>-2.4016750451283832E+16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-2.4016750451283832E+16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-100069793547015.97</v>
      </c>
      <c r="L6105" s="444">
        <f t="shared" ca="1" si="199"/>
        <v>-2.4116820244830848E+16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-2.4116820244830848E+16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-100486751020128.53</v>
      </c>
      <c r="L6106" s="444">
        <f t="shared" ca="1" si="199"/>
        <v>-2.4217306995850976E+16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-2.4217306995850976E+16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-100905445816045.73</v>
      </c>
      <c r="L6107" s="444">
        <f t="shared" ca="1" si="199"/>
        <v>-2.431821244166702E+16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-2.431821244166702E+16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-101325885173612.58</v>
      </c>
      <c r="L6108" s="444">
        <f t="shared" ca="1" si="199"/>
        <v>-2.4419538326840632E+16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-2.4419538326840632E+16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-101748076361835.97</v>
      </c>
      <c r="L6109" s="444">
        <f t="shared" ca="1" si="199"/>
        <v>-2.4521286403202468E+16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-2.4521286403202468E+16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-102172026680010.28</v>
      </c>
      <c r="L6110" s="444">
        <f t="shared" ca="1" si="199"/>
        <v>-2.462345842988248E+16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-2.462345842988248E+16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-102597743457843.67</v>
      </c>
      <c r="L6111" s="444">
        <f t="shared" ca="1" si="199"/>
        <v>-2.4726056173340324E+16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-2.4726056173340324E+16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-103025234055584.69</v>
      </c>
      <c r="L6112" s="444">
        <f t="shared" ca="1" si="199"/>
        <v>-2.4829081407395908E+16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-2.4829081407395908E+16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-103454505864149.61</v>
      </c>
      <c r="L6113" s="444">
        <f t="shared" ca="1" si="199"/>
        <v>-2.4932535913260056E+16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-2.4932535913260056E+16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-103885566305250.23</v>
      </c>
      <c r="L6114" s="444">
        <f t="shared" ca="1" si="199"/>
        <v>-2.5036421479565308E+16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-2.5036421479565308E+16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-104318422831522.11</v>
      </c>
      <c r="L6115" s="444">
        <f t="shared" ca="1" si="199"/>
        <v>-2.5140739902396832E+16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-2.5140739902396832E+16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-104753082926653.47</v>
      </c>
      <c r="L6116" s="444">
        <f t="shared" ca="1" si="199"/>
        <v>-2.5245492985323484E+16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-2.5245492985323484E+16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-105189554105514.52</v>
      </c>
      <c r="L6117" s="444">
        <f t="shared" ca="1" si="199"/>
        <v>-2.5350682539429E+16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-2.5350682539429E+16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-105627843914287.5</v>
      </c>
      <c r="L6118" s="444">
        <f t="shared" ca="1" si="199"/>
        <v>-2.5456310383343288E+16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-2.5456310383343288E+16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-106067959930597.03</v>
      </c>
      <c r="L6119" s="444">
        <f t="shared" ca="1" si="199"/>
        <v>-2.5562378343273884E+16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-2.5562378343273884E+16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-106509909763641.19</v>
      </c>
      <c r="L6120" s="444">
        <f t="shared" ca="1" si="199"/>
        <v>-2.5668888253037524E+16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-2.5668888253037524E+16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-106953701054323.02</v>
      </c>
      <c r="L6121" s="444">
        <f t="shared" ca="1" si="199"/>
        <v>-2.5775841954091848E+16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-2.5775841954091848E+16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-107399341475382.7</v>
      </c>
      <c r="L6122" s="444">
        <f t="shared" ca="1" si="199"/>
        <v>-2.5883241295567232E+16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-2.5883241295567232E+16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-107846838731530.13</v>
      </c>
      <c r="L6123" s="444">
        <f t="shared" ca="1" si="199"/>
        <v>-2.5991088134298764E+16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-2.5991088134298764E+16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-108296200559578.19</v>
      </c>
      <c r="L6124" s="444">
        <f t="shared" ca="1" si="199"/>
        <v>-2.6099384334858344E+16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-2.6099384334858344E+16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-108747434728576.44</v>
      </c>
      <c r="L6125" s="444">
        <f t="shared" ca="1" si="199"/>
        <v>-2.620813176958692E+16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-2.620813176958692E+16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-109200549039945.5</v>
      </c>
      <c r="L6126" s="444">
        <f t="shared" ca="1" si="199"/>
        <v>-2.6317332318626864E+16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-2.6317332318626864E+16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-109655551327611.94</v>
      </c>
      <c r="L6127" s="444">
        <f t="shared" ca="1" si="199"/>
        <v>-2.6426987869954476E+16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-2.6426987869954476E+16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-110112449458143.66</v>
      </c>
      <c r="L6128" s="444">
        <f t="shared" ref="L6128:L6250" ca="1" si="204">I6128-J6128+K6128</f>
        <v>-2.653710031941262E+16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-2.653710031941262E+16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-110571251330885.92</v>
      </c>
      <c r="L6129" s="444">
        <f t="shared" ca="1" si="204"/>
        <v>-2.6647671570743504E+16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-2.6647671570743504E+16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-111031964878097.94</v>
      </c>
      <c r="L6130" s="444">
        <f t="shared" ca="1" si="204"/>
        <v>-2.67587035356216E+16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-2.67587035356216E+16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-111494598065090</v>
      </c>
      <c r="L6131" s="444">
        <f t="shared" ca="1" si="204"/>
        <v>-2.6870198133686688E+16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-2.6870198133686688E+16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-111959158890361.2</v>
      </c>
      <c r="L6132" s="444">
        <f t="shared" ca="1" si="204"/>
        <v>-2.6982157292577048E+16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-2.6982157292577048E+16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-112425655385737.7</v>
      </c>
      <c r="L6133" s="444">
        <f t="shared" ca="1" si="204"/>
        <v>-2.7094582947962784E+16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-2.7094582947962784E+16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-112894095616511.59</v>
      </c>
      <c r="L6134" s="444">
        <f t="shared" ca="1" si="204"/>
        <v>-2.7207477043579296E+16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-2.7207477043579296E+16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-113364487681580.39</v>
      </c>
      <c r="L6135" s="444">
        <f t="shared" ca="1" si="204"/>
        <v>-2.7320841531260876E+16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-2.7320841531260876E+16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-113836839713586.98</v>
      </c>
      <c r="L6136" s="444">
        <f t="shared" ca="1" si="204"/>
        <v>-2.7434678370974464E+16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-2.7434678370974464E+16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-114311159879060.27</v>
      </c>
      <c r="L6137" s="444">
        <f t="shared" ca="1" si="204"/>
        <v>-2.7548989530853524E+16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-2.7548989530853524E+16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-114787456378556.34</v>
      </c>
      <c r="L6138" s="444">
        <f t="shared" ca="1" si="204"/>
        <v>-2.766377698723208E+16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-2.766377698723208E+16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-115265737446800.33</v>
      </c>
      <c r="L6139" s="444">
        <f t="shared" ca="1" si="204"/>
        <v>-2.777904272467888E+16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-2.777904272467888E+16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-115746011352828.67</v>
      </c>
      <c r="L6140" s="444">
        <f t="shared" ca="1" si="204"/>
        <v>-2.7894788736031708E+16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-2.7894788736031708E+16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-116228286400132.11</v>
      </c>
      <c r="L6141" s="444">
        <f t="shared" ca="1" si="204"/>
        <v>-2.801101702243184E+16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-2.801101702243184E+16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-116712570926799.33</v>
      </c>
      <c r="L6142" s="444">
        <f t="shared" ca="1" si="204"/>
        <v>-2.812772959335864E+16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-2.812772959335864E+16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-117198873305661</v>
      </c>
      <c r="L6143" s="444">
        <f t="shared" ca="1" si="204"/>
        <v>-2.82449284666643E+16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-2.82449284666643E+16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-117687201944434.59</v>
      </c>
      <c r="L6144" s="444">
        <f t="shared" ca="1" si="204"/>
        <v>-2.8362615668608736E+16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-2.8362615668608736E+16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-118177565285869.73</v>
      </c>
      <c r="L6145" s="444">
        <f t="shared" ca="1" si="204"/>
        <v>-2.8480793233894604E+16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-2.8480793233894604E+16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-118669971807894.19</v>
      </c>
      <c r="L6146" s="444">
        <f t="shared" ca="1" si="204"/>
        <v>-2.85994632057025E+16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-2.85994632057025E+16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-119164430023760.42</v>
      </c>
      <c r="L6147" s="444">
        <f t="shared" ca="1" si="204"/>
        <v>-2.871862763572626E+16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-2.871862763572626E+16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-119660948482192.77</v>
      </c>
      <c r="L6148" s="444">
        <f t="shared" ca="1" si="204"/>
        <v>-2.8838288584208452E+16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-2.8838288584208452E+16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-120159535767535.22</v>
      </c>
      <c r="L6149" s="444">
        <f t="shared" ca="1" si="204"/>
        <v>-2.8958448119975988E+16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-2.8958448119975988E+16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-120660200499899.95</v>
      </c>
      <c r="L6150" s="444">
        <f t="shared" ca="1" si="204"/>
        <v>-2.9079108320475888E+16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-2.9079108320475888E+16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-121162951335316.2</v>
      </c>
      <c r="L6151" s="444">
        <f t="shared" ca="1" si="204"/>
        <v>-2.9200271271811204E+16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-2.9200271271811204E+16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-121667796965880</v>
      </c>
      <c r="L6152" s="444">
        <f t="shared" ca="1" si="204"/>
        <v>-2.9321939068777084E+16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-2.9321939068777084E+16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-122174746119904.5</v>
      </c>
      <c r="L6153" s="444">
        <f t="shared" ca="1" si="204"/>
        <v>-2.9444113814896988E+16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-2.9444113814896988E+16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-122683807562070.78</v>
      </c>
      <c r="L6154" s="444">
        <f t="shared" ca="1" si="204"/>
        <v>-2.956679762245906E+16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-2.956679762245906E+16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-123194990093579.42</v>
      </c>
      <c r="L6155" s="444">
        <f t="shared" ca="1" si="204"/>
        <v>-2.968999261255264E+16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-2.968999261255264E+16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-123708302552302.69</v>
      </c>
      <c r="L6156" s="444">
        <f t="shared" ca="1" si="204"/>
        <v>-2.9813700915104944E+16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-2.9813700915104944E+16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-124223753812937.27</v>
      </c>
      <c r="L6157" s="444">
        <f t="shared" ca="1" si="204"/>
        <v>-2.993792466891788E+16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-2.993792466891788E+16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-124741352787157.81</v>
      </c>
      <c r="L6158" s="444">
        <f t="shared" ca="1" si="204"/>
        <v>-3.0062666021705036E+16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-3.0062666021705036E+16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-125261108423770.97</v>
      </c>
      <c r="L6159" s="444">
        <f t="shared" ca="1" si="204"/>
        <v>-3.0187927130128808E+16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-3.0187927130128808E+16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-125783029708870.03</v>
      </c>
      <c r="L6160" s="444">
        <f t="shared" ca="1" si="204"/>
        <v>-3.031371015983768E+16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-3.031371015983768E+16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-126307125665990.31</v>
      </c>
      <c r="L6161" s="444">
        <f t="shared" ca="1" si="204"/>
        <v>-3.0440017285503672E+16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-3.0440017285503672E+16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-126833405356265.3</v>
      </c>
      <c r="L6162" s="444">
        <f t="shared" ca="1" si="204"/>
        <v>-3.0566850690859936E+16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-3.0566850690859936E+16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-127361877878583.05</v>
      </c>
      <c r="L6163" s="444">
        <f t="shared" ca="1" si="204"/>
        <v>-3.069421256873852E+16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-3.069421256873852E+16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-127892552369743.83</v>
      </c>
      <c r="L6164" s="444">
        <f t="shared" ca="1" si="204"/>
        <v>-3.0822105121108264E+16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-3.0822105121108264E+16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-128425438004617.75</v>
      </c>
      <c r="L6165" s="444">
        <f t="shared" ca="1" si="204"/>
        <v>-3.095053055911288E+16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-3.095053055911288E+16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-128960543996303.67</v>
      </c>
      <c r="L6166" s="444">
        <f t="shared" ca="1" si="204"/>
        <v>-3.1079491103109184E+16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-3.1079491103109184E+16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-129497879596288.28</v>
      </c>
      <c r="L6167" s="444">
        <f t="shared" ca="1" si="204"/>
        <v>-3.1208988982705472E+16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-3.1208988982705472E+16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-130037454094606.13</v>
      </c>
      <c r="L6168" s="444">
        <f t="shared" ca="1" si="204"/>
        <v>-3.133902643680008E+16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-3.133902643680008E+16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-130579276820000.33</v>
      </c>
      <c r="L6169" s="444">
        <f t="shared" ca="1" si="204"/>
        <v>-3.146960571362008E+16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-3.146960571362008E+16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-131123357140083.67</v>
      </c>
      <c r="L6170" s="444">
        <f t="shared" ca="1" si="204"/>
        <v>-3.1600729070760164E+16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-3.1600729070760164E+16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-131669704461500.69</v>
      </c>
      <c r="L6171" s="444">
        <f t="shared" ca="1" si="204"/>
        <v>-3.1732398775221664E+16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-3.1732398775221664E+16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-132218328230090.27</v>
      </c>
      <c r="L6172" s="444">
        <f t="shared" ca="1" si="204"/>
        <v>-3.1864617103451756E+16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-3.1864617103451756E+16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-132769237931048.98</v>
      </c>
      <c r="L6173" s="444">
        <f t="shared" ca="1" si="204"/>
        <v>-3.1997386341382804E+16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-3.1997386341382804E+16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-133322443089095.02</v>
      </c>
      <c r="L6174" s="444">
        <f t="shared" ca="1" si="204"/>
        <v>-3.21307087844719E+16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-3.21307087844719E+16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-133877953268632.94</v>
      </c>
      <c r="L6175" s="444">
        <f t="shared" ca="1" si="204"/>
        <v>-3.2264586737740532E+16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-3.2264586737740532E+16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-134435778073918.88</v>
      </c>
      <c r="L6176" s="444">
        <f t="shared" ca="1" si="204"/>
        <v>-3.2399022515814452E+16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-3.2399022515814452E+16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-134995927149226.88</v>
      </c>
      <c r="L6177" s="444">
        <f t="shared" ca="1" si="204"/>
        <v>-3.253401844296368E+16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-3.253401844296368E+16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-135558410179015.34</v>
      </c>
      <c r="L6178" s="444">
        <f t="shared" ca="1" si="204"/>
        <v>-3.2669576853142696E+16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-3.2669576853142696E+16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-136123236888094.58</v>
      </c>
      <c r="L6179" s="444">
        <f t="shared" ca="1" si="204"/>
        <v>-3.2805700090030792E+16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-3.2805700090030792E+16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-136690417041794.97</v>
      </c>
      <c r="L6180" s="444">
        <f t="shared" ca="1" si="204"/>
        <v>-3.2942390507072588E+16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-3.2942390507072588E+16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-137259960446135.77</v>
      </c>
      <c r="L6181" s="444">
        <f t="shared" ca="1" si="204"/>
        <v>-3.3079650467518724E+16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-3.3079650467518724E+16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-137831876947994.69</v>
      </c>
      <c r="L6182" s="444">
        <f t="shared" ca="1" si="204"/>
        <v>-3.321748234446672E+16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-3.321748234446672E+16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-138406176435277.98</v>
      </c>
      <c r="L6183" s="444">
        <f t="shared" ca="1" si="204"/>
        <v>-3.3355888520901996E+16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-3.3355888520901996E+16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-138982868837091.67</v>
      </c>
      <c r="L6184" s="444">
        <f t="shared" ca="1" si="204"/>
        <v>-3.3494871389739088E+16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-3.3494871389739088E+16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-139561964123912.86</v>
      </c>
      <c r="L6185" s="444">
        <f t="shared" ca="1" si="204"/>
        <v>-3.3634433353863E+16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-3.3634433353863E+16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-140143472307762.52</v>
      </c>
      <c r="L6186" s="444">
        <f t="shared" ca="1" si="204"/>
        <v>-3.3774576826170764E+16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-3.3774576826170764E+16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-140727403442378.2</v>
      </c>
      <c r="L6187" s="444">
        <f t="shared" ca="1" si="204"/>
        <v>-3.3915304229613144E+16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-3.3915304229613144E+16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-141313767623388.09</v>
      </c>
      <c r="L6188" s="444">
        <f t="shared" ca="1" si="204"/>
        <v>-3.4056617997236532E+16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-3.4056617997236532E+16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-141902574988485.56</v>
      </c>
      <c r="L6189" s="444">
        <f t="shared" ca="1" si="204"/>
        <v>-3.4198520572225016E+16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-3.4198520572225016E+16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-142493835717604.22</v>
      </c>
      <c r="L6190" s="444">
        <f t="shared" ca="1" si="204"/>
        <v>-3.434101440794262E+16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-3.434101440794262E+16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-143087560033094.25</v>
      </c>
      <c r="L6191" s="444">
        <f t="shared" ca="1" si="204"/>
        <v>-3.4484101967975716E+16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-3.4484101967975716E+16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-143683758199898.84</v>
      </c>
      <c r="L6192" s="444">
        <f t="shared" ca="1" si="204"/>
        <v>-3.4627785726175616E+16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-3.4627785726175616E+16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-144282440525731.72</v>
      </c>
      <c r="L6193" s="444">
        <f t="shared" ca="1" si="204"/>
        <v>-3.4772068166701348E+16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-3.4772068166701348E+16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-144883617361255.63</v>
      </c>
      <c r="L6194" s="444">
        <f t="shared" ca="1" si="204"/>
        <v>-3.4916951784062604E+16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-3.4916951784062604E+16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-145487299100260.84</v>
      </c>
      <c r="L6195" s="444">
        <f t="shared" ca="1" si="204"/>
        <v>-3.5062439083162864E+16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-3.5062439083162864E+16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-146093496179845.25</v>
      </c>
      <c r="L6196" s="444">
        <f t="shared" ca="1" si="204"/>
        <v>-3.5208532579342708E+16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-3.5208532579342708E+16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-146702219080594.59</v>
      </c>
      <c r="L6197" s="444">
        <f t="shared" ca="1" si="204"/>
        <v>-3.5355234798423304E+16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-3.5355234798423304E+16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-147313478326763.75</v>
      </c>
      <c r="L6198" s="444">
        <f t="shared" ca="1" si="204"/>
        <v>-3.5502548276750068E+16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-3.5502548276750068E+16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-147927284486458.63</v>
      </c>
      <c r="L6199" s="444">
        <f t="shared" ca="1" si="204"/>
        <v>-3.5650475561236528E+16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-3.5650475561236528E+16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-148543648171818.88</v>
      </c>
      <c r="L6200" s="444">
        <f t="shared" ca="1" si="204"/>
        <v>-3.5799019209408348E+16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-3.5799019209408348E+16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-149162580039201.44</v>
      </c>
      <c r="L6201" s="444">
        <f t="shared" ca="1" si="204"/>
        <v>-3.5948181789447548E+16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-3.5948181789447548E+16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-149784090789364.78</v>
      </c>
      <c r="L6202" s="444">
        <f t="shared" ca="1" si="204"/>
        <v>-3.6097965880236912E+16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-3.6097965880236912E+16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-150408191167653.81</v>
      </c>
      <c r="L6203" s="444">
        <f t="shared" ca="1" si="204"/>
        <v>-3.6248374071404568E+16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-3.6248374071404568E+16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-151034891964185.69</v>
      </c>
      <c r="L6204" s="444">
        <f t="shared" ca="1" si="204"/>
        <v>-3.6399408963368752E+16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-3.6399408963368752E+16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-151664204014036.47</v>
      </c>
      <c r="L6205" s="444">
        <f t="shared" ca="1" si="204"/>
        <v>-3.6551073167382792E+16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-3.6551073167382792E+16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-152296138197428.31</v>
      </c>
      <c r="L6206" s="444">
        <f t="shared" ca="1" si="204"/>
        <v>-3.6703369305580224E+16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-3.6703369305580224E+16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-152930705439917.59</v>
      </c>
      <c r="L6207" s="444">
        <f t="shared" ca="1" si="204"/>
        <v>-3.6856300011020144E+16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-3.6856300011020144E+16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-153567916712583.94</v>
      </c>
      <c r="L6208" s="444">
        <f t="shared" ca="1" si="204"/>
        <v>-3.7009867927732728E+16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-3.7009867927732728E+16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-154207783032219.69</v>
      </c>
      <c r="L6209" s="444">
        <f t="shared" ca="1" si="204"/>
        <v>-3.7164075710764944E+16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-3.7164075710764944E+16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-154850315461520.59</v>
      </c>
      <c r="L6210" s="444">
        <f t="shared" ca="1" si="204"/>
        <v>-3.7318926026226464E+16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-3.7318926026226464E+16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-155495525109276.94</v>
      </c>
      <c r="L6211" s="444">
        <f t="shared" ca="1" si="204"/>
        <v>-3.7474421551335744E+16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-3.7474421551335744E+16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-156143423130565.59</v>
      </c>
      <c r="L6212" s="444">
        <f t="shared" ca="1" si="204"/>
        <v>-3.7630564974466312E+16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-3.7630564974466312E+16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-156794020726942.97</v>
      </c>
      <c r="L6213" s="444">
        <f t="shared" ca="1" si="204"/>
        <v>-3.7787358995193256E+16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-3.7787358995193256E+16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-157447329146638.56</v>
      </c>
      <c r="L6214" s="444">
        <f t="shared" ca="1" si="204"/>
        <v>-3.7944806324339896E+16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-3.7944806324339896E+16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-158103359684749.56</v>
      </c>
      <c r="L6215" s="444">
        <f t="shared" ca="1" si="204"/>
        <v>-3.8102909684024648E+16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-3.8102909684024648E+16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-158762123683436.03</v>
      </c>
      <c r="L6216" s="444">
        <f t="shared" ca="1" si="204"/>
        <v>-3.8261671807708088E+16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-3.8261671807708088E+16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-159423632532117.03</v>
      </c>
      <c r="L6217" s="444">
        <f t="shared" ca="1" si="204"/>
        <v>-3.8421095440240208E+16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-3.8421095440240208E+16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-160087897667667.53</v>
      </c>
      <c r="L6218" s="444">
        <f t="shared" ca="1" si="204"/>
        <v>-3.8581183337907872E+16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-3.8581183337907872E+16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-160754930574616.13</v>
      </c>
      <c r="L6219" s="444">
        <f t="shared" ca="1" si="204"/>
        <v>-3.8741938268482488E+16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-3.8741938268482488E+16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-161424742785343.69</v>
      </c>
      <c r="L6220" s="444">
        <f t="shared" ca="1" si="204"/>
        <v>-3.8903363011267832E+16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-3.8903363011267832E+16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-162097345880282.63</v>
      </c>
      <c r="L6221" s="444">
        <f t="shared" ca="1" si="204"/>
        <v>-3.9065460357148112E+16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-3.9065460357148112E+16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-162772751488117.13</v>
      </c>
      <c r="L6222" s="444">
        <f t="shared" ca="1" si="204"/>
        <v>-3.9228233108636232E+16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-3.9228233108636232E+16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-163450971285984.31</v>
      </c>
      <c r="L6223" s="444">
        <f t="shared" ca="1" si="204"/>
        <v>-3.9391684079922216E+16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-3.9391684079922216E+16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-164132016999675.91</v>
      </c>
      <c r="L6224" s="444">
        <f t="shared" ca="1" si="204"/>
        <v>-3.9555816096921888E+16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-3.9555816096921888E+16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-164815900403841.19</v>
      </c>
      <c r="L6225" s="444">
        <f t="shared" ca="1" si="204"/>
        <v>-3.9720631997325728E+16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-3.9720631997325728E+16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-165502633322190.53</v>
      </c>
      <c r="L6226" s="444">
        <f t="shared" ca="1" si="204"/>
        <v>-3.988613463064792E+16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-3.988613463064792E+16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-166192227627699.66</v>
      </c>
      <c r="L6227" s="444">
        <f t="shared" ca="1" si="204"/>
        <v>-4.0052326858275616E+16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-4.0052326858275616E+16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-166884695242815.06</v>
      </c>
      <c r="L6228" s="444">
        <f t="shared" ca="1" si="204"/>
        <v>-4.0219211553518432E+16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-4.0219211553518432E+16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-167580048139660.13</v>
      </c>
      <c r="L6229" s="444">
        <f t="shared" ca="1" si="204"/>
        <v>-4.0386791601658096E+16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-4.0386791601658096E+16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-168278298340242.06</v>
      </c>
      <c r="L6230" s="444">
        <f t="shared" ca="1" si="204"/>
        <v>-4.0555069899998336E+16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-4.0555069899998336E+16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-168979457916659.72</v>
      </c>
      <c r="L6231" s="444">
        <f t="shared" ca="1" si="204"/>
        <v>-4.0724049357914992E+16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-4.0724049357914992E+16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-169683538991312.47</v>
      </c>
      <c r="L6232" s="444">
        <f t="shared" ca="1" si="204"/>
        <v>-4.0893732896906304E+16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-4.0893732896906304E+16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-170390553737109.59</v>
      </c>
      <c r="L6233" s="444">
        <f t="shared" ca="1" si="204"/>
        <v>-4.1064123450643416E+16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-4.1064123450643416E+16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-171100514377680.91</v>
      </c>
      <c r="L6234" s="444">
        <f t="shared" ca="1" si="204"/>
        <v>-4.1235223965021096E+16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-4.1235223965021096E+16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-171813433187587.91</v>
      </c>
      <c r="L6235" s="444">
        <f t="shared" ca="1" si="204"/>
        <v>-4.140703739820868E+16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-4.140703739820868E+16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-172529322492536.16</v>
      </c>
      <c r="L6236" s="444">
        <f t="shared" ca="1" si="204"/>
        <v>-4.1579566720701216E+16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-4.1579566720701216E+16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-173248194669588.41</v>
      </c>
      <c r="L6237" s="444">
        <f t="shared" ca="1" si="204"/>
        <v>-4.1752814915370808E+16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-4.1752814915370808E+16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-173970062147378.38</v>
      </c>
      <c r="L6238" s="444">
        <f t="shared" ca="1" si="204"/>
        <v>-4.1926784977518184E+16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-4.1926784977518184E+16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-174694937406325.75</v>
      </c>
      <c r="L6239" s="444">
        <f t="shared" ca="1" si="204"/>
        <v>-4.2101479914924512E+16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-4.2101479914924512E+16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-175422832978852.13</v>
      </c>
      <c r="L6240" s="444">
        <f t="shared" ca="1" si="204"/>
        <v>-4.2276902747903368E+16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-4.2276902747903368E+16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-176153761449597.38</v>
      </c>
      <c r="L6241" s="444">
        <f t="shared" ca="1" si="204"/>
        <v>-4.2453056509352968E+16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-4.2453056509352968E+16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-176887735455637.38</v>
      </c>
      <c r="L6242" s="444">
        <f t="shared" ca="1" si="204"/>
        <v>-4.2629944244808608E+16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-4.2629944244808608E+16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-177624767686702.53</v>
      </c>
      <c r="L6243" s="444">
        <f t="shared" ca="1" si="204"/>
        <v>-4.2807569012495312E+16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-4.2807569012495312E+16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-178364870885397.13</v>
      </c>
      <c r="L6244" s="444">
        <f t="shared" ca="1" si="204"/>
        <v>-4.2985933883380712E+16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-4.2985933883380712E+16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-179108057847419.63</v>
      </c>
      <c r="L6245" s="444">
        <f t="shared" ca="1" si="204"/>
        <v>-4.3165041941228128E+16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-4.3165041941228128E+16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-179854341421783.88</v>
      </c>
      <c r="L6246" s="444">
        <f t="shared" ca="1" si="204"/>
        <v>-4.3344896282649912E+16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-4.3344896282649912E+16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-180603734511041.31</v>
      </c>
      <c r="L6247" s="444">
        <f t="shared" ca="1" si="204"/>
        <v>-4.3525500017160952E+16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-4.3525500017160952E+16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-181356250071503.97</v>
      </c>
      <c r="L6248" s="444">
        <f t="shared" ca="1" si="204"/>
        <v>-4.3706856267232456E+16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-4.3706856267232456E+16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-182111901113468.56</v>
      </c>
      <c r="L6249" s="444">
        <f t="shared" ca="1" si="204"/>
        <v>-4.3888968168345928E+16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-4.3888968168345928E+16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-182870700701441.38</v>
      </c>
      <c r="L6250" s="444">
        <f t="shared" ca="1" si="204"/>
        <v>-4.4071838869047368E+16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/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24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127.625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66" t="s">
        <v>673</v>
      </c>
      <c r="E5" s="551"/>
      <c r="F5" s="566" t="s">
        <v>674</v>
      </c>
      <c r="G5" s="551"/>
      <c r="H5" s="566" t="s">
        <v>675</v>
      </c>
      <c r="I5" s="551"/>
      <c r="J5" s="566" t="s">
        <v>676</v>
      </c>
      <c r="K5" s="551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1512.7391250000001</v>
      </c>
      <c r="F7" s="467">
        <v>8186.1</v>
      </c>
      <c r="G7" s="468">
        <f>((((D1/D2)*C7)/360)*0.025)*F7</f>
        <v>1741.2516875000001</v>
      </c>
      <c r="H7" s="467">
        <v>9248.7000000000007</v>
      </c>
      <c r="I7" s="468">
        <f>((((D1/D2)*C7)/360)*0.025)*H7</f>
        <v>1967.2755625000002</v>
      </c>
      <c r="J7" s="469">
        <v>10205.700000000001</v>
      </c>
      <c r="K7" s="470">
        <f>((((D1/D2)*C7)/360)*0.025)*J7</f>
        <v>2170.8374375000003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1575.7699218749999</v>
      </c>
      <c r="F8" s="467">
        <v>8186.1</v>
      </c>
      <c r="G8" s="468">
        <f>((((D1/D2)*C8)/360)*0.025)*F8</f>
        <v>1813.8038411458333</v>
      </c>
      <c r="H8" s="467">
        <v>9248.7000000000007</v>
      </c>
      <c r="I8" s="468">
        <f>((((D1/D2)*C8)/360)*0.025)*H8</f>
        <v>2049.2453776041666</v>
      </c>
      <c r="J8" s="469">
        <v>10205.700000000001</v>
      </c>
      <c r="K8" s="470">
        <f>((((D1/D2)*C8)/360)*0.025)*J8</f>
        <v>2261.2889973958336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1638.8007187500002</v>
      </c>
      <c r="F9" s="467">
        <v>8447.1</v>
      </c>
      <c r="G9" s="468">
        <f>((((D1/D2)*C9)/360)*0.025)*F9</f>
        <v>1946.4992760416669</v>
      </c>
      <c r="H9" s="467">
        <v>9629.7000000000007</v>
      </c>
      <c r="I9" s="468">
        <f>((((D1/D2)*C9)/360)*0.025)*H9</f>
        <v>2219.0105572916668</v>
      </c>
      <c r="J9" s="469">
        <v>10597.2</v>
      </c>
      <c r="K9" s="470">
        <f>((((D1/D2)*C9)/360)*0.025)*J9</f>
        <v>2441.9554791666669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1701.8315156250003</v>
      </c>
      <c r="F10" s="467">
        <v>8447.1</v>
      </c>
      <c r="G10" s="468">
        <f>((((D1/D2)*C10)/360)*0.025)*F10</f>
        <v>2021.3646328125003</v>
      </c>
      <c r="H10" s="467">
        <v>9629.7000000000007</v>
      </c>
      <c r="I10" s="468">
        <f>((((D1/D2)*C10)/360)*0.025)*H10</f>
        <v>2304.3571171875005</v>
      </c>
      <c r="J10" s="469">
        <v>10597.2</v>
      </c>
      <c r="K10" s="470">
        <f>((((D1/D2)*C10)/360)*0.025)*J10</f>
        <v>2535.8768437500003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1764.8623125000001</v>
      </c>
      <c r="F11" s="467">
        <v>8447.1</v>
      </c>
      <c r="G11" s="468">
        <f>((((D1/D2)*C11)/360)*0.025)*F11</f>
        <v>2096.2299895833335</v>
      </c>
      <c r="H11" s="467">
        <v>9629.7000000000007</v>
      </c>
      <c r="I11" s="468">
        <f>((((D1/D2)*C11)/360)*0.025)*H11</f>
        <v>2389.7036770833338</v>
      </c>
      <c r="J11" s="469">
        <v>10597.2</v>
      </c>
      <c r="K11" s="470">
        <f>((((D1/D2)*C11)/360)*0.025)*J11</f>
        <v>2629.7982083333336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1827.8931093750002</v>
      </c>
      <c r="F12" s="467">
        <v>8447.1</v>
      </c>
      <c r="G12" s="468">
        <f>((((D1/D2)*C12)/360)*0.025)*F12</f>
        <v>2171.0953463541668</v>
      </c>
      <c r="H12" s="467">
        <v>9629.7000000000007</v>
      </c>
      <c r="I12" s="468">
        <f>((((D1/D2)*C12)/360)*0.025)*H12</f>
        <v>2475.050236979167</v>
      </c>
      <c r="J12" s="469">
        <v>10597.2</v>
      </c>
      <c r="K12" s="470">
        <f>((((D1/D2)*C12)/360)*0.025)*J12</f>
        <v>2723.7195729166669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1890.9239062499998</v>
      </c>
      <c r="F13" s="467">
        <v>8447.1</v>
      </c>
      <c r="G13" s="468">
        <f>((((D1/D2)*C13)/360)*0.025)*F13</f>
        <v>2245.9607031249998</v>
      </c>
      <c r="H13" s="467">
        <v>9821.7000000000007</v>
      </c>
      <c r="I13" s="468">
        <f>((((D1/D2)*C13)/360)*0.025)*H13</f>
        <v>2611.446796875</v>
      </c>
      <c r="J13" s="469">
        <v>11128.2</v>
      </c>
      <c r="K13" s="470">
        <f>((((D1/D2)*C13)/360)*0.025)*J13</f>
        <v>2958.8260937499999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1953.9547031250002</v>
      </c>
      <c r="F14" s="467">
        <v>8447.1</v>
      </c>
      <c r="G14" s="468">
        <f>((((D1/D2)*C14)/360)*0.025)*F14</f>
        <v>2320.8260598958336</v>
      </c>
      <c r="H14" s="467">
        <v>9821.7000000000007</v>
      </c>
      <c r="I14" s="468">
        <f>((((D1/D2)*C14)/360)*0.025)*H14</f>
        <v>2698.4950234375001</v>
      </c>
      <c r="J14" s="469">
        <v>11128.2</v>
      </c>
      <c r="K14" s="470">
        <f>((((D1/D2)*C14)/360)*0.025)*J14</f>
        <v>3057.4536302083338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2016.9855000000002</v>
      </c>
      <c r="F15" s="467">
        <v>8447.1</v>
      </c>
      <c r="G15" s="468">
        <f>((((D1/D2)*C15)/360)*0.025)*F15</f>
        <v>2395.691416666667</v>
      </c>
      <c r="H15" s="467">
        <v>9821.7000000000007</v>
      </c>
      <c r="I15" s="468">
        <f>((((D1/D2)*C15)/360)*0.025)*H15</f>
        <v>2785.5432500000006</v>
      </c>
      <c r="J15" s="469">
        <v>11128.2</v>
      </c>
      <c r="K15" s="470">
        <f>((((D1/D2)*C15)/360)*0.025)*J15</f>
        <v>3156.0811666666673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2080.0162968750001</v>
      </c>
      <c r="F16" s="467">
        <v>8447.1</v>
      </c>
      <c r="G16" s="468">
        <f>((((D1/D2)*C16)/360)*0.025)*F16</f>
        <v>2470.5567734374999</v>
      </c>
      <c r="H16" s="467">
        <v>9821.7000000000007</v>
      </c>
      <c r="I16" s="468">
        <f>((((D1/D2)*C16)/360)*0.025)*H16</f>
        <v>2872.5914765625002</v>
      </c>
      <c r="J16" s="469">
        <v>11128.2</v>
      </c>
      <c r="K16" s="470">
        <f>((((D1/D2)*C16)/360)*0.025)*J16</f>
        <v>3254.7087031250003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2143.0470937500004</v>
      </c>
      <c r="F17" s="467">
        <v>8447.1</v>
      </c>
      <c r="G17" s="468">
        <f>((((D1/D2)*C17)/360)*0.025)*F17</f>
        <v>2545.4221302083338</v>
      </c>
      <c r="H17" s="467">
        <v>9821.7000000000007</v>
      </c>
      <c r="I17" s="468">
        <f>((((D1/D2)*C17)/360)*0.025)*H17</f>
        <v>2959.6397031250003</v>
      </c>
      <c r="J17" s="469">
        <v>11683.5</v>
      </c>
      <c r="K17" s="470">
        <f>((((D1/D2)*C17)/360)*0.025)*J17</f>
        <v>3520.6685677083337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2206.0778906250002</v>
      </c>
      <c r="F18" s="467">
        <v>8447.1</v>
      </c>
      <c r="G18" s="468">
        <f>((((D1/D2)*C18)/360)*0.025)*F18</f>
        <v>2620.2874869791667</v>
      </c>
      <c r="H18" s="467">
        <v>9821.7000000000007</v>
      </c>
      <c r="I18" s="468">
        <f>((((D1/D2)*C18)/360)*0.025)*H18</f>
        <v>3046.6879296875004</v>
      </c>
      <c r="J18" s="469">
        <v>11683.5</v>
      </c>
      <c r="K18" s="470">
        <f>((((D1/D2)*C18)/360)*0.025)*J18</f>
        <v>3624.2176432291667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2269.1086875000001</v>
      </c>
      <c r="F19" s="467">
        <v>8447.1</v>
      </c>
      <c r="G19" s="468">
        <f>((((D1/D2)*C19)/360)*0.025)*F19</f>
        <v>2695.1528437500006</v>
      </c>
      <c r="H19" s="467">
        <v>9821.7000000000007</v>
      </c>
      <c r="I19" s="468">
        <f>((((D1/D2)*C19)/360)*0.025)*H19</f>
        <v>3133.7361562500005</v>
      </c>
      <c r="J19" s="469">
        <v>11683.5</v>
      </c>
      <c r="K19" s="470">
        <f>((((D1/D2)*C19)/360)*0.025)*J19</f>
        <v>3727.7667187500001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2332.1394843750004</v>
      </c>
      <c r="F20" s="467">
        <v>8447.1</v>
      </c>
      <c r="G20" s="468">
        <f>((((D1/D2)*C20)/360)*0.025)*F20</f>
        <v>2770.0182005208339</v>
      </c>
      <c r="H20" s="467">
        <v>9821.7000000000007</v>
      </c>
      <c r="I20" s="468">
        <f>((((D1/D2)*C20)/360)*0.025)*H20</f>
        <v>3220.7843828125006</v>
      </c>
      <c r="J20" s="469">
        <v>11683.5</v>
      </c>
      <c r="K20" s="470">
        <f>((((D1/D2)*C20)/360)*0.025)*J20</f>
        <v>3831.315794270834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2395.1702812500002</v>
      </c>
      <c r="F21" s="467">
        <v>8447.1</v>
      </c>
      <c r="G21" s="468">
        <f>((((D1/D2)*C21)/360)*0.025)*F21</f>
        <v>2844.8835572916669</v>
      </c>
      <c r="H21" s="467">
        <v>9821.7000000000007</v>
      </c>
      <c r="I21" s="468">
        <f>((((D1/D2)*C21)/360)*0.025)*H21</f>
        <v>3307.8326093750006</v>
      </c>
      <c r="J21" s="469">
        <v>12269.1</v>
      </c>
      <c r="K21" s="470">
        <f>((((D1/D2)*C21)/360)*0.025)*J21</f>
        <v>4132.0880364583336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2458.2010781250005</v>
      </c>
      <c r="F22" s="467">
        <v>8447.1</v>
      </c>
      <c r="G22" s="468">
        <f>((((D1/D2)*C22)/360)*0.025)*F22</f>
        <v>2919.7489140625007</v>
      </c>
      <c r="H22" s="467">
        <v>9821.7000000000007</v>
      </c>
      <c r="I22" s="468">
        <f>((((D1/D2)*C22)/360)*0.025)*H22</f>
        <v>3394.8808359375007</v>
      </c>
      <c r="J22" s="469">
        <v>12269.1</v>
      </c>
      <c r="K22" s="470">
        <f>((((D1/D2)*C22)/360)*0.025)*J22</f>
        <v>4240.8271953125004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2521.2318750000004</v>
      </c>
      <c r="F23" s="467">
        <v>8447.1</v>
      </c>
      <c r="G23" s="471">
        <f>((((D1/D2)*C23)/360)*0.025)*F23</f>
        <v>2994.6142708333336</v>
      </c>
      <c r="H23" s="467">
        <v>9821.7000000000007</v>
      </c>
      <c r="I23" s="471">
        <f>((((D1/D2)*C23)/360)*0.025)*H23</f>
        <v>3481.9290625000003</v>
      </c>
      <c r="J23" s="469">
        <v>12269.1</v>
      </c>
      <c r="K23" s="472">
        <f>((((D1/D2)*C23)/360)*0.025)*J23</f>
        <v>4349.5663541666672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2584.2626718749998</v>
      </c>
      <c r="F24" s="467">
        <v>8447.1</v>
      </c>
      <c r="G24" s="471">
        <f>((((D1/D2)*C24)/360)*0.025)*F24</f>
        <v>3069.4796276041666</v>
      </c>
      <c r="H24" s="467">
        <v>9821.7000000000007</v>
      </c>
      <c r="I24" s="471">
        <f>((((D1/D2)*C24)/360)*0.025)*H24</f>
        <v>3568.9772890624999</v>
      </c>
      <c r="J24" s="469">
        <v>12269.1</v>
      </c>
      <c r="K24" s="472">
        <f>((((D1/D2)*C24)/360)*0.025)*J24</f>
        <v>4458.3055130208331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2647.2934687500001</v>
      </c>
      <c r="F25" s="467">
        <v>8447.1</v>
      </c>
      <c r="G25" s="468">
        <f>((((D1/D2)*C25)/360)*0.025)*F25</f>
        <v>3144.3449843750004</v>
      </c>
      <c r="H25" s="467">
        <v>9821.7000000000007</v>
      </c>
      <c r="I25" s="468">
        <f>((((D1/D2)*C25)/360)*0.025)*H25</f>
        <v>3656.0255156250005</v>
      </c>
      <c r="J25" s="469">
        <v>12269.1</v>
      </c>
      <c r="K25" s="470">
        <f>((((D1/D2)*C25)/360)*0.025)*J25</f>
        <v>4567.0446718749999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2710.3242656250004</v>
      </c>
      <c r="F26" s="467">
        <v>8447.1</v>
      </c>
      <c r="G26" s="468">
        <f>((((D1/D2)*C26)/360)*0.025)*F26</f>
        <v>3219.2103411458338</v>
      </c>
      <c r="H26" s="467">
        <v>9821.7000000000007</v>
      </c>
      <c r="I26" s="468">
        <f>((((D1/D2)*C26)/360)*0.025)*H26</f>
        <v>3743.0737421875006</v>
      </c>
      <c r="J26" s="469">
        <v>12269.1</v>
      </c>
      <c r="K26" s="470">
        <f>((((D1/D2)*C26)/360)*0.025)*J26</f>
        <v>4675.7838307291677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2773.3550625000003</v>
      </c>
      <c r="F27" s="467">
        <v>8447.1</v>
      </c>
      <c r="G27" s="468">
        <f>((((D1/D2)*C27)/360)*0.025)*F27</f>
        <v>3294.0756979166667</v>
      </c>
      <c r="H27" s="467">
        <v>9821.7000000000007</v>
      </c>
      <c r="I27" s="468">
        <f>((((D1/D2)*C27)/360)*0.025)*H27</f>
        <v>3830.1219687500002</v>
      </c>
      <c r="J27" s="469">
        <v>12269.1</v>
      </c>
      <c r="K27" s="470">
        <f>((((D1/D2)*C27)/360)*0.025)*J27</f>
        <v>4784.5229895833336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/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67" t="s">
        <v>787</v>
      </c>
      <c r="D1" s="568"/>
      <c r="E1" s="568"/>
      <c r="F1" s="568"/>
      <c r="G1" s="568"/>
      <c r="H1" s="569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Budget Breakdown</vt:lpstr>
      <vt:lpstr>Monthly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2026-05-23T11:17:43Z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